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8_{40FE14C4-9388-4382-9943-54094EFA48A9}" xr6:coauthVersionLast="41" xr6:coauthVersionMax="41" xr10:uidLastSave="{00000000-0000-0000-0000-000000000000}"/>
  <bookViews>
    <workbookView xWindow="-110" yWindow="-110" windowWidth="19420" windowHeight="10420" activeTab="3" xr2:uid="{00000000-000D-0000-FFFF-FFFF00000000}"/>
  </bookViews>
  <sheets>
    <sheet name="Stock exchange" sheetId="4" r:id="rId1"/>
    <sheet name="Stock" sheetId="8" r:id="rId2"/>
    <sheet name="Intermediate Calculation" sheetId="6" r:id="rId3"/>
    <sheet name="Input for Model" sheetId="7" r:id="rId4"/>
  </sheets>
  <definedNames>
    <definedName name="_xlnm._FilterDatabase" localSheetId="2" hidden="1">'Intermediate Calculation'!$A$1:$J$90</definedName>
    <definedName name="_xlnm._FilterDatabase" localSheetId="1" hidden="1">Stock!$A$2:$M$81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0" i="6" l="1"/>
  <c r="I90" i="6"/>
  <c r="H90" i="6"/>
  <c r="G90" i="6"/>
  <c r="F90" i="6"/>
  <c r="F85" i="6" l="1"/>
  <c r="G26" i="6"/>
  <c r="F26" i="6"/>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2" i="7"/>
  <c r="J83" i="6"/>
  <c r="J84" i="6"/>
  <c r="J85" i="6"/>
  <c r="J86" i="6"/>
  <c r="J87" i="6"/>
  <c r="J88" i="6"/>
  <c r="J89" i="6"/>
  <c r="I83" i="6"/>
  <c r="I84" i="6"/>
  <c r="I85" i="6"/>
  <c r="I86" i="6"/>
  <c r="I87" i="6"/>
  <c r="I88" i="6"/>
  <c r="I89" i="6"/>
  <c r="H83" i="6"/>
  <c r="H84" i="6"/>
  <c r="H85" i="6"/>
  <c r="H86" i="6"/>
  <c r="H87" i="6"/>
  <c r="H88" i="6"/>
  <c r="H89" i="6"/>
  <c r="G83" i="6"/>
  <c r="G84" i="6"/>
  <c r="G85" i="6"/>
  <c r="G86" i="6"/>
  <c r="G87" i="6"/>
  <c r="G88" i="6"/>
  <c r="G89" i="6"/>
  <c r="F83" i="6"/>
  <c r="F84" i="6"/>
  <c r="F86" i="6"/>
  <c r="F87" i="6"/>
  <c r="F88" i="6"/>
  <c r="F89" i="6"/>
  <c r="F4" i="6"/>
  <c r="G4" i="6"/>
  <c r="H4" i="6"/>
  <c r="I4" i="6"/>
  <c r="J4" i="6"/>
  <c r="F6" i="6"/>
  <c r="G6" i="6"/>
  <c r="H6" i="6"/>
  <c r="I6" i="6"/>
  <c r="J6" i="6"/>
  <c r="F7" i="6"/>
  <c r="G7" i="6"/>
  <c r="H7" i="6"/>
  <c r="I7" i="6"/>
  <c r="J7" i="6"/>
  <c r="F8" i="6"/>
  <c r="G8" i="6"/>
  <c r="H8" i="6"/>
  <c r="I8" i="6"/>
  <c r="J8" i="6"/>
  <c r="F9" i="6"/>
  <c r="G9" i="6"/>
  <c r="H9" i="6"/>
  <c r="I9" i="6"/>
  <c r="J9" i="6"/>
  <c r="F10" i="6"/>
  <c r="G10" i="6"/>
  <c r="H10" i="6"/>
  <c r="I10" i="6"/>
  <c r="J10" i="6"/>
  <c r="F12" i="6"/>
  <c r="G12" i="6"/>
  <c r="H12" i="6"/>
  <c r="I12" i="6"/>
  <c r="J12" i="6"/>
  <c r="F13" i="6"/>
  <c r="G13" i="6"/>
  <c r="H13" i="6"/>
  <c r="I13" i="6"/>
  <c r="J13" i="6"/>
  <c r="F15" i="6"/>
  <c r="G15" i="6"/>
  <c r="H15" i="6"/>
  <c r="I15" i="6"/>
  <c r="J15" i="6"/>
  <c r="F17" i="6"/>
  <c r="G17" i="6"/>
  <c r="H17" i="6"/>
  <c r="I17" i="6"/>
  <c r="J17" i="6"/>
  <c r="F19" i="6"/>
  <c r="G19" i="6"/>
  <c r="H19" i="6"/>
  <c r="I19" i="6"/>
  <c r="J19" i="6"/>
  <c r="F21" i="6"/>
  <c r="G21" i="6"/>
  <c r="H21" i="6"/>
  <c r="I21" i="6"/>
  <c r="J21" i="6"/>
  <c r="F22" i="6"/>
  <c r="G22" i="6"/>
  <c r="H22" i="6"/>
  <c r="I22" i="6"/>
  <c r="J22" i="6"/>
  <c r="F24" i="6"/>
  <c r="G24" i="6"/>
  <c r="H24" i="6"/>
  <c r="I24" i="6"/>
  <c r="J24" i="6"/>
  <c r="H26" i="6"/>
  <c r="I26" i="6"/>
  <c r="J26" i="6"/>
  <c r="F27" i="6"/>
  <c r="G27" i="6"/>
  <c r="H27" i="6"/>
  <c r="I27" i="6"/>
  <c r="J27" i="6"/>
  <c r="F28" i="6"/>
  <c r="D16" i="7" s="1"/>
  <c r="G28" i="6"/>
  <c r="E16" i="7" s="1"/>
  <c r="H28" i="6"/>
  <c r="F16" i="7" s="1"/>
  <c r="I28" i="6"/>
  <c r="H16" i="7" s="1"/>
  <c r="J28" i="6"/>
  <c r="J16" i="7" s="1"/>
  <c r="F29" i="6"/>
  <c r="G29" i="6"/>
  <c r="H29" i="6"/>
  <c r="I29" i="6"/>
  <c r="J29" i="6"/>
  <c r="F30" i="6"/>
  <c r="D47" i="7" s="1"/>
  <c r="G30" i="6"/>
  <c r="E47" i="7" s="1"/>
  <c r="H30" i="6"/>
  <c r="F47" i="7" s="1"/>
  <c r="I30" i="6"/>
  <c r="H47" i="7" s="1"/>
  <c r="J30" i="6"/>
  <c r="J47" i="7" s="1"/>
  <c r="F31" i="6"/>
  <c r="G31" i="6"/>
  <c r="H31" i="6"/>
  <c r="I31" i="6"/>
  <c r="J31" i="6"/>
  <c r="F32" i="6"/>
  <c r="G32" i="6"/>
  <c r="H32" i="6"/>
  <c r="I32" i="6"/>
  <c r="J32" i="6"/>
  <c r="F33" i="6"/>
  <c r="G33" i="6"/>
  <c r="H33" i="6"/>
  <c r="I33" i="6"/>
  <c r="J33" i="6"/>
  <c r="F34" i="6"/>
  <c r="G34" i="6"/>
  <c r="H34" i="6"/>
  <c r="I34" i="6"/>
  <c r="J34" i="6"/>
  <c r="F35" i="6"/>
  <c r="G35" i="6"/>
  <c r="H35" i="6"/>
  <c r="I35" i="6"/>
  <c r="J35" i="6"/>
  <c r="F36" i="6"/>
  <c r="G36" i="6"/>
  <c r="H36" i="6"/>
  <c r="I36" i="6"/>
  <c r="J36" i="6"/>
  <c r="F37" i="6"/>
  <c r="D11" i="7" s="1"/>
  <c r="G37" i="6"/>
  <c r="E11" i="7" s="1"/>
  <c r="H37" i="6"/>
  <c r="F11" i="7" s="1"/>
  <c r="I37" i="6"/>
  <c r="H11" i="7" s="1"/>
  <c r="J37" i="6"/>
  <c r="J11" i="7" s="1"/>
  <c r="F38" i="6"/>
  <c r="D6" i="7" s="1"/>
  <c r="G38" i="6"/>
  <c r="E6" i="7" s="1"/>
  <c r="H38" i="6"/>
  <c r="F6" i="7" s="1"/>
  <c r="I38" i="6"/>
  <c r="H6" i="7" s="1"/>
  <c r="J38" i="6"/>
  <c r="J6" i="7" s="1"/>
  <c r="F39" i="6"/>
  <c r="D83" i="7" s="1"/>
  <c r="G39" i="6"/>
  <c r="E83" i="7" s="1"/>
  <c r="H39" i="6"/>
  <c r="F83" i="7" s="1"/>
  <c r="I39" i="6"/>
  <c r="H83" i="7" s="1"/>
  <c r="J39" i="6"/>
  <c r="J83" i="7" s="1"/>
  <c r="F40" i="6"/>
  <c r="G40" i="6"/>
  <c r="H40" i="6"/>
  <c r="I40" i="6"/>
  <c r="J40" i="6"/>
  <c r="F41" i="6"/>
  <c r="D58" i="7" s="1"/>
  <c r="G41" i="6"/>
  <c r="E58" i="7" s="1"/>
  <c r="H41" i="6"/>
  <c r="F58" i="7" s="1"/>
  <c r="I41" i="6"/>
  <c r="H58" i="7" s="1"/>
  <c r="J41" i="6"/>
  <c r="J58" i="7" s="1"/>
  <c r="F42" i="6"/>
  <c r="G42" i="6"/>
  <c r="H42" i="6"/>
  <c r="I42" i="6"/>
  <c r="J42" i="6"/>
  <c r="F43" i="6"/>
  <c r="G43" i="6"/>
  <c r="H43" i="6"/>
  <c r="I43" i="6"/>
  <c r="J43" i="6"/>
  <c r="F44" i="6"/>
  <c r="D18" i="7" s="1"/>
  <c r="G44" i="6"/>
  <c r="E18" i="7" s="1"/>
  <c r="H44" i="6"/>
  <c r="F18" i="7" s="1"/>
  <c r="I44" i="6"/>
  <c r="H18" i="7" s="1"/>
  <c r="J44" i="6"/>
  <c r="J18" i="7" s="1"/>
  <c r="F45" i="6"/>
  <c r="G45" i="6"/>
  <c r="H45" i="6"/>
  <c r="I45" i="6"/>
  <c r="J45" i="6"/>
  <c r="F46" i="6"/>
  <c r="G46" i="6"/>
  <c r="H46" i="6"/>
  <c r="I46" i="6"/>
  <c r="J46" i="6"/>
  <c r="F47" i="6"/>
  <c r="G47" i="6"/>
  <c r="H47" i="6"/>
  <c r="I47" i="6"/>
  <c r="J47" i="6"/>
  <c r="F48" i="6"/>
  <c r="D25" i="7" s="1"/>
  <c r="G48" i="6"/>
  <c r="E25" i="7" s="1"/>
  <c r="H48" i="6"/>
  <c r="F25" i="7" s="1"/>
  <c r="I48" i="6"/>
  <c r="H25" i="7" s="1"/>
  <c r="J48" i="6"/>
  <c r="J25" i="7" s="1"/>
  <c r="F49" i="6"/>
  <c r="D23" i="7" s="1"/>
  <c r="G49" i="6"/>
  <c r="E23" i="7" s="1"/>
  <c r="H49" i="6"/>
  <c r="F23" i="7" s="1"/>
  <c r="I49" i="6"/>
  <c r="H23" i="7" s="1"/>
  <c r="J49" i="6"/>
  <c r="J23" i="7" s="1"/>
  <c r="F50" i="6"/>
  <c r="D24" i="7" s="1"/>
  <c r="G50" i="6"/>
  <c r="E24" i="7" s="1"/>
  <c r="H50" i="6"/>
  <c r="F24" i="7" s="1"/>
  <c r="I50" i="6"/>
  <c r="H24" i="7" s="1"/>
  <c r="J50" i="6"/>
  <c r="J24" i="7" s="1"/>
  <c r="F51" i="6"/>
  <c r="G51" i="6"/>
  <c r="H51" i="6"/>
  <c r="I51" i="6"/>
  <c r="J51" i="6"/>
  <c r="F52" i="6"/>
  <c r="G52" i="6"/>
  <c r="H52" i="6"/>
  <c r="I52" i="6"/>
  <c r="J52" i="6"/>
  <c r="F53" i="6"/>
  <c r="D31" i="7" s="1"/>
  <c r="G53" i="6"/>
  <c r="E31" i="7" s="1"/>
  <c r="H53" i="6"/>
  <c r="F31" i="7" s="1"/>
  <c r="I53" i="6"/>
  <c r="H31" i="7" s="1"/>
  <c r="J53" i="6"/>
  <c r="J31" i="7" s="1"/>
  <c r="F54" i="6"/>
  <c r="D73" i="7" s="1"/>
  <c r="G54" i="6"/>
  <c r="E73" i="7" s="1"/>
  <c r="H54" i="6"/>
  <c r="F73" i="7" s="1"/>
  <c r="I54" i="6"/>
  <c r="H73" i="7" s="1"/>
  <c r="J54" i="6"/>
  <c r="J73" i="7" s="1"/>
  <c r="F55" i="6"/>
  <c r="D42" i="7" s="1"/>
  <c r="G55" i="6"/>
  <c r="E42" i="7" s="1"/>
  <c r="H55" i="6"/>
  <c r="F42" i="7" s="1"/>
  <c r="I55" i="6"/>
  <c r="H42" i="7" s="1"/>
  <c r="J55" i="6"/>
  <c r="J42" i="7" s="1"/>
  <c r="F56" i="6"/>
  <c r="D44" i="7" s="1"/>
  <c r="G56" i="6"/>
  <c r="E44" i="7" s="1"/>
  <c r="H56" i="6"/>
  <c r="F44" i="7" s="1"/>
  <c r="I56" i="6"/>
  <c r="H44" i="7" s="1"/>
  <c r="J56" i="6"/>
  <c r="J44" i="7" s="1"/>
  <c r="F57" i="6"/>
  <c r="G57" i="6"/>
  <c r="H57" i="6"/>
  <c r="I57" i="6"/>
  <c r="J57" i="6"/>
  <c r="F58" i="6"/>
  <c r="G58" i="6"/>
  <c r="H58" i="6"/>
  <c r="I58" i="6"/>
  <c r="J58" i="6"/>
  <c r="F59" i="6"/>
  <c r="D40" i="7" s="1"/>
  <c r="G59" i="6"/>
  <c r="E40" i="7" s="1"/>
  <c r="H59" i="6"/>
  <c r="F40" i="7" s="1"/>
  <c r="I59" i="6"/>
  <c r="H40" i="7" s="1"/>
  <c r="J59" i="6"/>
  <c r="J40" i="7" s="1"/>
  <c r="F60" i="6"/>
  <c r="D72" i="7" s="1"/>
  <c r="G60" i="6"/>
  <c r="E72" i="7" s="1"/>
  <c r="H60" i="6"/>
  <c r="F72" i="7" s="1"/>
  <c r="I60" i="6"/>
  <c r="H72" i="7" s="1"/>
  <c r="J60" i="6"/>
  <c r="J72" i="7" s="1"/>
  <c r="F61" i="6"/>
  <c r="D36" i="7" s="1"/>
  <c r="G61" i="6"/>
  <c r="E36" i="7" s="1"/>
  <c r="H61" i="6"/>
  <c r="F36" i="7" s="1"/>
  <c r="I61" i="6"/>
  <c r="H36" i="7" s="1"/>
  <c r="J61" i="6"/>
  <c r="J36" i="7" s="1"/>
  <c r="F62" i="6"/>
  <c r="G62" i="6"/>
  <c r="H62" i="6"/>
  <c r="I62" i="6"/>
  <c r="J62" i="6"/>
  <c r="F63" i="6"/>
  <c r="G63" i="6"/>
  <c r="H63" i="6"/>
  <c r="I63" i="6"/>
  <c r="J63" i="6"/>
  <c r="F64" i="6"/>
  <c r="D41" i="7" s="1"/>
  <c r="G64" i="6"/>
  <c r="E41" i="7" s="1"/>
  <c r="H64" i="6"/>
  <c r="F41" i="7" s="1"/>
  <c r="I64" i="6"/>
  <c r="H41" i="7" s="1"/>
  <c r="J64" i="6"/>
  <c r="J41" i="7" s="1"/>
  <c r="F65" i="6"/>
  <c r="G65" i="6"/>
  <c r="H65" i="6"/>
  <c r="I65" i="6"/>
  <c r="J65" i="6"/>
  <c r="F66" i="6"/>
  <c r="G66" i="6"/>
  <c r="H66" i="6"/>
  <c r="I66" i="6"/>
  <c r="J66" i="6"/>
  <c r="F67" i="6"/>
  <c r="G67" i="6"/>
  <c r="H67" i="6"/>
  <c r="I67" i="6"/>
  <c r="J67" i="6"/>
  <c r="F68" i="6"/>
  <c r="G68" i="6"/>
  <c r="H68" i="6"/>
  <c r="I68" i="6"/>
  <c r="J68" i="6"/>
  <c r="F69" i="6"/>
  <c r="D35" i="7" s="1"/>
  <c r="G69" i="6"/>
  <c r="E35" i="7" s="1"/>
  <c r="H69" i="6"/>
  <c r="F35" i="7" s="1"/>
  <c r="I69" i="6"/>
  <c r="H35" i="7" s="1"/>
  <c r="J69" i="6"/>
  <c r="J35" i="7" s="1"/>
  <c r="F70" i="6"/>
  <c r="D39" i="7" s="1"/>
  <c r="G70" i="6"/>
  <c r="E39" i="7" s="1"/>
  <c r="H70" i="6"/>
  <c r="F39" i="7" s="1"/>
  <c r="I70" i="6"/>
  <c r="H39" i="7" s="1"/>
  <c r="J70" i="6"/>
  <c r="J39" i="7" s="1"/>
  <c r="F71" i="6"/>
  <c r="D60" i="7" s="1"/>
  <c r="G71" i="6"/>
  <c r="E60" i="7" s="1"/>
  <c r="H71" i="6"/>
  <c r="F60" i="7" s="1"/>
  <c r="I71" i="6"/>
  <c r="H60" i="7" s="1"/>
  <c r="J71" i="6"/>
  <c r="J60" i="7" s="1"/>
  <c r="F72" i="6"/>
  <c r="D49" i="7" s="1"/>
  <c r="G72" i="6"/>
  <c r="E49" i="7" s="1"/>
  <c r="H72" i="6"/>
  <c r="F49" i="7" s="1"/>
  <c r="I72" i="6"/>
  <c r="H49" i="7" s="1"/>
  <c r="J72" i="6"/>
  <c r="J49" i="7" s="1"/>
  <c r="F73" i="6"/>
  <c r="G73" i="6"/>
  <c r="H73" i="6"/>
  <c r="I73" i="6"/>
  <c r="J73" i="6"/>
  <c r="F74" i="6"/>
  <c r="G74" i="6"/>
  <c r="H74" i="6"/>
  <c r="I74" i="6"/>
  <c r="J74" i="6"/>
  <c r="F75" i="6"/>
  <c r="G75" i="6"/>
  <c r="H75" i="6"/>
  <c r="I75" i="6"/>
  <c r="J75" i="6"/>
  <c r="F76" i="6"/>
  <c r="D48" i="7" s="1"/>
  <c r="G76" i="6"/>
  <c r="E48" i="7" s="1"/>
  <c r="H76" i="6"/>
  <c r="F48" i="7" s="1"/>
  <c r="I76" i="6"/>
  <c r="H48" i="7" s="1"/>
  <c r="J76" i="6"/>
  <c r="J48" i="7" s="1"/>
  <c r="F77" i="6"/>
  <c r="G77" i="6"/>
  <c r="H77" i="6"/>
  <c r="I77" i="6"/>
  <c r="J77" i="6"/>
  <c r="F78" i="6"/>
  <c r="G78" i="6"/>
  <c r="H78" i="6"/>
  <c r="I78" i="6"/>
  <c r="J78" i="6"/>
  <c r="F79" i="6"/>
  <c r="G79" i="6"/>
  <c r="H79" i="6"/>
  <c r="I79" i="6"/>
  <c r="J79" i="6"/>
  <c r="F80" i="6"/>
  <c r="G80" i="6"/>
  <c r="H80" i="6"/>
  <c r="I80" i="6"/>
  <c r="J80" i="6"/>
  <c r="F81" i="6"/>
  <c r="G81" i="6"/>
  <c r="H81" i="6"/>
  <c r="I81" i="6"/>
  <c r="J81" i="6"/>
  <c r="F82" i="6"/>
  <c r="G82" i="6"/>
  <c r="H82" i="6"/>
  <c r="I82" i="6"/>
  <c r="J82" i="6"/>
  <c r="J2" i="6"/>
  <c r="I2" i="6"/>
  <c r="H2" i="6"/>
  <c r="G2" i="6"/>
  <c r="F2" i="6"/>
  <c r="I85" i="8"/>
  <c r="E15" i="7" l="1"/>
  <c r="G6" i="7"/>
  <c r="J12" i="7"/>
  <c r="D12" i="7"/>
  <c r="D7" i="7"/>
  <c r="K24" i="7"/>
  <c r="G83" i="7"/>
  <c r="F7" i="7"/>
  <c r="E69" i="7"/>
  <c r="J29" i="7"/>
  <c r="E3" i="6"/>
  <c r="J69" i="7"/>
  <c r="D69" i="7"/>
  <c r="E43" i="7"/>
  <c r="H14" i="7"/>
  <c r="J43" i="7"/>
  <c r="D43" i="7"/>
  <c r="F14" i="7"/>
  <c r="H7" i="7"/>
  <c r="E38" i="7"/>
  <c r="E63" i="7"/>
  <c r="D29" i="7"/>
  <c r="I49" i="7"/>
  <c r="F69" i="7"/>
  <c r="F38" i="7"/>
  <c r="F63" i="7"/>
  <c r="G42" i="7"/>
  <c r="E29" i="7"/>
  <c r="F15" i="7"/>
  <c r="G15" i="7" s="1"/>
  <c r="E22" i="7"/>
  <c r="E12" i="7"/>
  <c r="I41" i="7"/>
  <c r="I25" i="7"/>
  <c r="F43" i="7"/>
  <c r="G43" i="7" s="1"/>
  <c r="I73" i="7"/>
  <c r="J22" i="7"/>
  <c r="D22" i="7"/>
  <c r="J14" i="7"/>
  <c r="D14" i="7"/>
  <c r="F13" i="7"/>
  <c r="H69" i="7"/>
  <c r="I69" i="7" s="1"/>
  <c r="J38" i="7"/>
  <c r="D38" i="7"/>
  <c r="J63" i="7"/>
  <c r="D63" i="7"/>
  <c r="K36" i="7"/>
  <c r="H29" i="7"/>
  <c r="J15" i="7"/>
  <c r="D15" i="7"/>
  <c r="G18" i="7"/>
  <c r="H13" i="7"/>
  <c r="J7" i="7"/>
  <c r="E14" i="6"/>
  <c r="J13" i="7"/>
  <c r="D13" i="7"/>
  <c r="E13" i="7"/>
  <c r="F12" i="7"/>
  <c r="H12" i="7"/>
  <c r="G35" i="7"/>
  <c r="G11" i="7"/>
  <c r="K48" i="7"/>
  <c r="H38" i="7"/>
  <c r="H63" i="7"/>
  <c r="K72" i="7"/>
  <c r="K44" i="7"/>
  <c r="F29" i="7"/>
  <c r="H15" i="7"/>
  <c r="I18" i="7"/>
  <c r="F22" i="7"/>
  <c r="K16" i="7"/>
  <c r="G31" i="7"/>
  <c r="G23" i="7"/>
  <c r="G58" i="7"/>
  <c r="K6" i="7"/>
  <c r="H22" i="7"/>
  <c r="K60" i="7"/>
  <c r="H43" i="7"/>
  <c r="K40" i="7"/>
  <c r="E14" i="7"/>
  <c r="E11" i="6"/>
  <c r="E5" i="6"/>
  <c r="G39" i="7"/>
  <c r="G47" i="7"/>
  <c r="E7" i="7"/>
  <c r="G73" i="7"/>
  <c r="G49" i="7"/>
  <c r="G41" i="7"/>
  <c r="G25" i="7"/>
  <c r="I72" i="7"/>
  <c r="I60" i="7"/>
  <c r="I48" i="7"/>
  <c r="I44" i="7"/>
  <c r="I40" i="7"/>
  <c r="I36" i="7"/>
  <c r="I24" i="7"/>
  <c r="I16" i="7"/>
  <c r="I6" i="7"/>
  <c r="K83" i="7"/>
  <c r="K47" i="7"/>
  <c r="K39" i="7"/>
  <c r="K35" i="7"/>
  <c r="K31" i="7"/>
  <c r="K23" i="7"/>
  <c r="K11" i="7"/>
  <c r="G72" i="7"/>
  <c r="G60" i="7"/>
  <c r="G48" i="7"/>
  <c r="G44" i="7"/>
  <c r="G40" i="7"/>
  <c r="G36" i="7"/>
  <c r="G24" i="7"/>
  <c r="G16" i="7"/>
  <c r="I83" i="7"/>
  <c r="I47" i="7"/>
  <c r="I39" i="7"/>
  <c r="I35" i="7"/>
  <c r="I31" i="7"/>
  <c r="I23" i="7"/>
  <c r="I11" i="7"/>
  <c r="K58" i="7"/>
  <c r="K42" i="7"/>
  <c r="K18" i="7"/>
  <c r="I58" i="7"/>
  <c r="I42" i="7"/>
  <c r="K73" i="7"/>
  <c r="K49" i="7"/>
  <c r="K41" i="7"/>
  <c r="K25" i="7"/>
  <c r="E23" i="6"/>
  <c r="E18" i="6"/>
  <c r="E20" i="6"/>
  <c r="E16" i="6"/>
  <c r="E25" i="6"/>
  <c r="K13" i="7" l="1"/>
  <c r="K12" i="7"/>
  <c r="K15" i="7"/>
  <c r="I15" i="7"/>
  <c r="I43" i="7"/>
  <c r="I63" i="7"/>
  <c r="K63" i="7"/>
  <c r="G69" i="7"/>
  <c r="G29" i="7"/>
  <c r="I38" i="7"/>
  <c r="K22" i="7"/>
  <c r="G63" i="7"/>
  <c r="G38" i="7"/>
  <c r="K43" i="7"/>
  <c r="I29" i="7"/>
  <c r="K29" i="7"/>
  <c r="I22" i="7"/>
  <c r="K69" i="7"/>
  <c r="I13" i="7"/>
  <c r="K38" i="7"/>
  <c r="K7" i="7"/>
  <c r="G12" i="7"/>
  <c r="G13" i="7"/>
  <c r="I12" i="7"/>
  <c r="I14" i="7"/>
  <c r="G22" i="7"/>
  <c r="G7" i="7"/>
  <c r="K14" i="7"/>
  <c r="G14" i="7"/>
  <c r="I7" i="7"/>
  <c r="I16" i="6"/>
  <c r="H16" i="6"/>
  <c r="F16" i="6"/>
  <c r="J16" i="6"/>
  <c r="G16" i="6"/>
  <c r="I20" i="6"/>
  <c r="H103" i="7" s="1"/>
  <c r="F20" i="6"/>
  <c r="D103" i="7" s="1"/>
  <c r="J20" i="6"/>
  <c r="J103" i="7" s="1"/>
  <c r="G20" i="6"/>
  <c r="E103" i="7" s="1"/>
  <c r="H20" i="6"/>
  <c r="F103" i="7" s="1"/>
  <c r="F11" i="6"/>
  <c r="D19" i="7" s="1"/>
  <c r="J11" i="6"/>
  <c r="J19" i="7" s="1"/>
  <c r="G11" i="6"/>
  <c r="E19" i="7" s="1"/>
  <c r="I11" i="6"/>
  <c r="H19" i="7" s="1"/>
  <c r="H11" i="6"/>
  <c r="F19" i="7" s="1"/>
  <c r="H5" i="6"/>
  <c r="F4" i="7" s="1"/>
  <c r="G5" i="6"/>
  <c r="E4" i="7" s="1"/>
  <c r="I5" i="6"/>
  <c r="H4" i="7" s="1"/>
  <c r="F5" i="6"/>
  <c r="D4" i="7" s="1"/>
  <c r="J5" i="6"/>
  <c r="J4" i="7" s="1"/>
  <c r="G18" i="6"/>
  <c r="E9" i="7" s="1"/>
  <c r="F18" i="6"/>
  <c r="D9" i="7" s="1"/>
  <c r="J18" i="6"/>
  <c r="J9" i="7" s="1"/>
  <c r="H18" i="6"/>
  <c r="F9" i="7" s="1"/>
  <c r="I18" i="6"/>
  <c r="H9" i="7" s="1"/>
  <c r="F23" i="6"/>
  <c r="D52" i="7" s="1"/>
  <c r="J23" i="6"/>
  <c r="J52" i="7" s="1"/>
  <c r="G23" i="6"/>
  <c r="E52" i="7" s="1"/>
  <c r="H23" i="6"/>
  <c r="F52" i="7" s="1"/>
  <c r="I23" i="6"/>
  <c r="H52" i="7" s="1"/>
  <c r="H25" i="6"/>
  <c r="F110" i="7" s="1"/>
  <c r="I25" i="6"/>
  <c r="H110" i="7" s="1"/>
  <c r="G25" i="6"/>
  <c r="E110" i="7" s="1"/>
  <c r="F25" i="6"/>
  <c r="D110" i="7" s="1"/>
  <c r="J25" i="6"/>
  <c r="J110" i="7" s="1"/>
  <c r="G14" i="6"/>
  <c r="H14" i="6"/>
  <c r="I14" i="6"/>
  <c r="F14" i="6"/>
  <c r="J14" i="6"/>
  <c r="F3" i="6"/>
  <c r="D2" i="7" s="1"/>
  <c r="J3" i="6"/>
  <c r="J2" i="7" s="1"/>
  <c r="G3" i="6"/>
  <c r="E2" i="7" s="1"/>
  <c r="H3" i="6"/>
  <c r="F2" i="7" s="1"/>
  <c r="I3" i="6"/>
  <c r="H2" i="7" s="1"/>
  <c r="I9" i="7" l="1"/>
  <c r="G52" i="7"/>
  <c r="G4" i="7"/>
  <c r="G103" i="7"/>
  <c r="I52" i="7"/>
  <c r="G110" i="7"/>
  <c r="K9" i="7"/>
  <c r="G19" i="7"/>
  <c r="I110" i="7"/>
  <c r="K52" i="7"/>
  <c r="G9" i="7"/>
  <c r="K4" i="7"/>
  <c r="K19" i="7"/>
  <c r="K103" i="7"/>
  <c r="K110" i="7"/>
  <c r="I4" i="7"/>
  <c r="I19" i="7"/>
  <c r="I103" i="7"/>
  <c r="G2" i="7"/>
  <c r="K2" i="7"/>
  <c r="I2" i="7"/>
  <c r="U85" i="4" l="1"/>
</calcChain>
</file>

<file path=xl/sharedStrings.xml><?xml version="1.0" encoding="utf-8"?>
<sst xmlns="http://schemas.openxmlformats.org/spreadsheetml/2006/main" count="1924" uniqueCount="371">
  <si>
    <t>Indonesia</t>
  </si>
  <si>
    <t>Stock Exchange</t>
  </si>
  <si>
    <t>Full Name</t>
  </si>
  <si>
    <t># deals</t>
  </si>
  <si>
    <t>Amount SE1</t>
  </si>
  <si>
    <t>Amount SE2</t>
  </si>
  <si>
    <t>Amount SE3</t>
  </si>
  <si>
    <t>Amount SE4</t>
  </si>
  <si>
    <t>SUM</t>
  </si>
  <si>
    <t>Share</t>
  </si>
  <si>
    <t>Cert SE1</t>
  </si>
  <si>
    <t>Cert SE2</t>
  </si>
  <si>
    <t>Cert SE3</t>
  </si>
  <si>
    <t>Cert SE4</t>
  </si>
  <si>
    <t>Certified</t>
  </si>
  <si>
    <t>Cert%</t>
  </si>
  <si>
    <t>ER SE1</t>
  </si>
  <si>
    <t>ER SE2</t>
  </si>
  <si>
    <t>ER SE3</t>
  </si>
  <si>
    <t>ER SE4</t>
  </si>
  <si>
    <t>External review</t>
  </si>
  <si>
    <t>ER%</t>
  </si>
  <si>
    <t>_No SE1</t>
  </si>
  <si>
    <t>_No SE2</t>
  </si>
  <si>
    <t>_No SE3</t>
  </si>
  <si>
    <t>_No SE4</t>
  </si>
  <si>
    <t>_No</t>
  </si>
  <si>
    <t>_No%</t>
  </si>
  <si>
    <t>EURONEXT</t>
  </si>
  <si>
    <t>Amsterdam, Brussels, Lisbon, London, Paris</t>
  </si>
  <si>
    <t>Amsterdam</t>
  </si>
  <si>
    <t>Euronext Amsterdam</t>
  </si>
  <si>
    <t>Brussels</t>
  </si>
  <si>
    <t>Euronext Brussels</t>
  </si>
  <si>
    <t>Lisbon</t>
  </si>
  <si>
    <t>Euronext Lisbon</t>
  </si>
  <si>
    <t/>
  </si>
  <si>
    <t>London</t>
  </si>
  <si>
    <t>Euronext London</t>
  </si>
  <si>
    <t>Paris</t>
  </si>
  <si>
    <t>Euronext Paris</t>
  </si>
  <si>
    <t>Dublin</t>
  </si>
  <si>
    <t>Euronext Dublin</t>
  </si>
  <si>
    <t>XETRA</t>
  </si>
  <si>
    <t>Deutsche Boerse - Frankfurt</t>
  </si>
  <si>
    <t>All German SE</t>
  </si>
  <si>
    <t>Berlin, Dusseldorf, Frankfurt, Hamburg, Munich, Stutthart</t>
  </si>
  <si>
    <t>Berlin</t>
  </si>
  <si>
    <t>Berlin Stock Exchange</t>
  </si>
  <si>
    <t>Dusseldorf</t>
  </si>
  <si>
    <t>Dusseldorf Stock Exchange</t>
  </si>
  <si>
    <t>Frankfurt</t>
  </si>
  <si>
    <t>Frankfurt Stock Exchange</t>
  </si>
  <si>
    <t>Hamburg</t>
  </si>
  <si>
    <t>Hamburg Stock Exchange</t>
  </si>
  <si>
    <t>Hannover</t>
  </si>
  <si>
    <t>Hannover Stock Exchange</t>
  </si>
  <si>
    <t>Munich</t>
  </si>
  <si>
    <t>Munich Stock Exchange</t>
  </si>
  <si>
    <t>Stuttgart</t>
  </si>
  <si>
    <t>Stuttgart Stock Exchange</t>
  </si>
  <si>
    <t>LSEG</t>
  </si>
  <si>
    <t>London Stock Exchange Group</t>
  </si>
  <si>
    <t>LSE</t>
  </si>
  <si>
    <t>London Stock Exchange</t>
  </si>
  <si>
    <t>Borsa Italiana</t>
  </si>
  <si>
    <t>Borsa Italiana - Milan</t>
  </si>
  <si>
    <t>EuroTLX</t>
  </si>
  <si>
    <t>European Multilateral Trading Facility for retail size investments and bonds</t>
  </si>
  <si>
    <t>Channel islands</t>
  </si>
  <si>
    <t>LGX</t>
  </si>
  <si>
    <t>Luxembourg Green Exchange</t>
  </si>
  <si>
    <t>EuroMTF</t>
  </si>
  <si>
    <t>LuxSE EuroMTF</t>
  </si>
  <si>
    <t>LuxSE</t>
  </si>
  <si>
    <t>Luxembourg Stock Exchange</t>
  </si>
  <si>
    <t>Nasdaq Nordic</t>
  </si>
  <si>
    <t>Nordics (ex Oslo) &amp; Baltics, main market</t>
  </si>
  <si>
    <t>Nasdaq SE</t>
  </si>
  <si>
    <t>Nasdaq OMX Stockholm</t>
  </si>
  <si>
    <t>Nasdaq SB SE</t>
  </si>
  <si>
    <t>Nasdaq OMX Sustainable Bond Segment Stockholm</t>
  </si>
  <si>
    <t>Nasdaq FI</t>
  </si>
  <si>
    <t>Nasdaq OMX Helsinki</t>
  </si>
  <si>
    <t>Nasdaq DK</t>
  </si>
  <si>
    <t>Nasdaq OMX Copenhagen</t>
  </si>
  <si>
    <t>Nasdaq LV</t>
  </si>
  <si>
    <t>Nasdaq OMX Riga</t>
  </si>
  <si>
    <t>Nasdaq LT</t>
  </si>
  <si>
    <t>Nasdaq OMX Vilnius</t>
  </si>
  <si>
    <t>Nasdaq EE</t>
  </si>
  <si>
    <t>Nasdaq OMX Tallinn</t>
  </si>
  <si>
    <t>Nasdaq Iceland</t>
  </si>
  <si>
    <t>First North</t>
  </si>
  <si>
    <t>Nordics (ex Oslo) &amp; Baltics - SME, retail, private placement</t>
  </si>
  <si>
    <t>First North SB</t>
  </si>
  <si>
    <t>First North Sustainable Bond Segment</t>
  </si>
  <si>
    <t>Oslo</t>
  </si>
  <si>
    <t>Oslo Stock Exchange</t>
  </si>
  <si>
    <t>Nordic ABM</t>
  </si>
  <si>
    <t>BME</t>
  </si>
  <si>
    <t>BME Spanish Exchanges</t>
  </si>
  <si>
    <t>AIAF</t>
  </si>
  <si>
    <t>BMERF benchmark bond market</t>
  </si>
  <si>
    <t>SIX</t>
  </si>
  <si>
    <t>Swiss Stock Exchange</t>
  </si>
  <si>
    <t>Vienna</t>
  </si>
  <si>
    <t>Vienna Stock Exchange</t>
  </si>
  <si>
    <t>WSE</t>
  </si>
  <si>
    <t>Warsaw Stock Exchange</t>
  </si>
  <si>
    <t>NYSE</t>
  </si>
  <si>
    <t>New York Stock Exchange</t>
  </si>
  <si>
    <t>NASDAQ</t>
  </si>
  <si>
    <t>NASDAQ - New York</t>
  </si>
  <si>
    <t>TRACE</t>
  </si>
  <si>
    <t>Trade Accounting &amp; Reporting Engine - FINRA - incl OTC</t>
  </si>
  <si>
    <t>TSX</t>
  </si>
  <si>
    <t>Toronto Stock Exchange</t>
  </si>
  <si>
    <t>Bolsa Mexicana</t>
  </si>
  <si>
    <t>ASX</t>
  </si>
  <si>
    <t>Australia Stock Exchange</t>
  </si>
  <si>
    <t>NZX</t>
  </si>
  <si>
    <t>New Zealand Stock Exchange</t>
  </si>
  <si>
    <t>China Interbank</t>
  </si>
  <si>
    <t>China FX</t>
  </si>
  <si>
    <t>China Foreign Exchange</t>
  </si>
  <si>
    <t>SSE</t>
  </si>
  <si>
    <t>Shanghai Stock Exchance</t>
  </si>
  <si>
    <t>SZSE</t>
  </si>
  <si>
    <t>Shenzhen Stock Exchance</t>
  </si>
  <si>
    <t>HKEX</t>
  </si>
  <si>
    <t>Hong Kong Stock Exchange</t>
  </si>
  <si>
    <t>TWSE</t>
  </si>
  <si>
    <t>Taiwan Stock Exchange</t>
  </si>
  <si>
    <t>TPEx</t>
  </si>
  <si>
    <t>Taipei Exchange</t>
  </si>
  <si>
    <t>SGX</t>
  </si>
  <si>
    <t>Singapore Stock Exchange</t>
  </si>
  <si>
    <t>JEG</t>
  </si>
  <si>
    <t>Japan Exchange Group</t>
  </si>
  <si>
    <t>MSE</t>
  </si>
  <si>
    <t>Bombai Stock Exchange - Mumbai</t>
  </si>
  <si>
    <t>NSE India</t>
  </si>
  <si>
    <t>National Stock Exchange of India</t>
  </si>
  <si>
    <t>INX</t>
  </si>
  <si>
    <t xml:space="preserve">India internatonal Exchange </t>
  </si>
  <si>
    <t>Nasdaq DU</t>
  </si>
  <si>
    <t>Nasdaq Dubai</t>
  </si>
  <si>
    <t>KSE</t>
  </si>
  <si>
    <t>Korea Stock Exchange</t>
  </si>
  <si>
    <t>Indonesia Stock Exchange</t>
  </si>
  <si>
    <t>Tokyo</t>
  </si>
  <si>
    <t>Tokyo Stock Exchange</t>
  </si>
  <si>
    <t>Bovespa</t>
  </si>
  <si>
    <t>BM&amp;F Bovespa - Brazil</t>
  </si>
  <si>
    <t>BVC</t>
  </si>
  <si>
    <t>BOLSA DE VALORES DE COLOMBIA</t>
  </si>
  <si>
    <t>BCBA</t>
  </si>
  <si>
    <t>Bolsa de Comercio de Buenos Aires</t>
  </si>
  <si>
    <t>MAE</t>
  </si>
  <si>
    <t>Mercade abierto electronic - Buenos Aires</t>
  </si>
  <si>
    <t>JSE</t>
  </si>
  <si>
    <t>Johannesburg Stock Exchange</t>
  </si>
  <si>
    <t>NGSE</t>
  </si>
  <si>
    <t xml:space="preserve">Nigerian Stock Exchange </t>
  </si>
  <si>
    <t>MarketAxess</t>
  </si>
  <si>
    <t>Extra MOT</t>
  </si>
  <si>
    <t>OTC</t>
  </si>
  <si>
    <t>Over the Counter</t>
  </si>
  <si>
    <t>N/A</t>
  </si>
  <si>
    <t>Not available; not applicable</t>
  </si>
  <si>
    <t>Not listed</t>
  </si>
  <si>
    <t>Hanoi Stock Exchange</t>
  </si>
  <si>
    <t>ISE</t>
  </si>
  <si>
    <t>Irish Stock Exchange</t>
  </si>
  <si>
    <t>Lima</t>
  </si>
  <si>
    <t>Lima Stock Exchange</t>
  </si>
  <si>
    <t>Listing venue (Total)</t>
  </si>
  <si>
    <t xml:space="preserve">Climate Bonds Certified </t>
  </si>
  <si>
    <t xml:space="preserve">Green Bond External Review </t>
  </si>
  <si>
    <t>Without External Review</t>
  </si>
  <si>
    <t>Sum</t>
  </si>
  <si>
    <t>City</t>
  </si>
  <si>
    <t>Country</t>
  </si>
  <si>
    <t>Share of value from Stock Exchange used for city</t>
  </si>
  <si>
    <t>Total number of labelled green bonds issued to July 2018</t>
  </si>
  <si>
    <t>Total issuance of labelled green bonds to July 2018, USDm</t>
  </si>
  <si>
    <t>Certified Climate Bond issued to July 2018, USDm</t>
  </si>
  <si>
    <t>Externally reviewed (excl CCB) labelled green bonds issued to July 2018, USDm</t>
  </si>
  <si>
    <t>Not-externally-reviewed labelled green bonds issued to July 2018, USDm</t>
  </si>
  <si>
    <t>Netherlands</t>
  </si>
  <si>
    <t>EU</t>
  </si>
  <si>
    <t>Belgium</t>
  </si>
  <si>
    <t>Portugal</t>
  </si>
  <si>
    <t>UK</t>
  </si>
  <si>
    <t>France</t>
  </si>
  <si>
    <t>Germany</t>
  </si>
  <si>
    <t>Ireland</t>
  </si>
  <si>
    <t>Irish Stock Exchange - Dublin</t>
  </si>
  <si>
    <t>Milan</t>
  </si>
  <si>
    <t>Italy</t>
  </si>
  <si>
    <t>Jersey</t>
  </si>
  <si>
    <t>Channel Islands</t>
  </si>
  <si>
    <t>Luxembourg</t>
  </si>
  <si>
    <t>Nordic-Baltic</t>
  </si>
  <si>
    <t>Stockholm</t>
  </si>
  <si>
    <t>Sweden</t>
  </si>
  <si>
    <t>Helsinki</t>
  </si>
  <si>
    <t>Finland</t>
  </si>
  <si>
    <t>Copenhagen</t>
  </si>
  <si>
    <t>Denmark</t>
  </si>
  <si>
    <t>Riga</t>
  </si>
  <si>
    <t>Latvia</t>
  </si>
  <si>
    <t>Vilnius</t>
  </si>
  <si>
    <t>Lithuania</t>
  </si>
  <si>
    <t>Tallinn</t>
  </si>
  <si>
    <t>Estonia</t>
  </si>
  <si>
    <t>Norway</t>
  </si>
  <si>
    <t>Madrid</t>
  </si>
  <si>
    <t>Spain</t>
  </si>
  <si>
    <t>Zurich</t>
  </si>
  <si>
    <t>Switzerland</t>
  </si>
  <si>
    <t>Austria</t>
  </si>
  <si>
    <t>Warsaw</t>
  </si>
  <si>
    <t>Poland</t>
  </si>
  <si>
    <t>New York</t>
  </si>
  <si>
    <t>USA</t>
  </si>
  <si>
    <t>Toronto</t>
  </si>
  <si>
    <t>Canada</t>
  </si>
  <si>
    <t>Mexico City</t>
  </si>
  <si>
    <t>Mexico</t>
  </si>
  <si>
    <t>Sydney</t>
  </si>
  <si>
    <t>Australia</t>
  </si>
  <si>
    <t>Wellington</t>
  </si>
  <si>
    <t>New Zealand</t>
  </si>
  <si>
    <t>China</t>
  </si>
  <si>
    <t>Shanghai</t>
  </si>
  <si>
    <t>Shenzhen</t>
  </si>
  <si>
    <t>Hong Kong</t>
  </si>
  <si>
    <t>Taipei</t>
  </si>
  <si>
    <t>Taiwan</t>
  </si>
  <si>
    <t>Singapore</t>
  </si>
  <si>
    <t>Japan</t>
  </si>
  <si>
    <t>Mumbai</t>
  </si>
  <si>
    <t>India</t>
  </si>
  <si>
    <t>Gandhinagar</t>
  </si>
  <si>
    <t>Dubai</t>
  </si>
  <si>
    <t>UAE</t>
  </si>
  <si>
    <t>Seoul</t>
  </si>
  <si>
    <t>South Korea</t>
  </si>
  <si>
    <t>Jakarta</t>
  </si>
  <si>
    <t>Sao Paulo</t>
  </si>
  <si>
    <t>Brazil</t>
  </si>
  <si>
    <t>Bogota</t>
  </si>
  <si>
    <t>Colombia</t>
  </si>
  <si>
    <t>Buenos Aires</t>
  </si>
  <si>
    <t>Argentina</t>
  </si>
  <si>
    <t>Johannesburg</t>
  </si>
  <si>
    <t>South Africa</t>
  </si>
  <si>
    <t>Lagos</t>
  </si>
  <si>
    <t>Nigeria</t>
  </si>
  <si>
    <t>Included/ NotIncluded</t>
  </si>
  <si>
    <t>Certified Climate Bond issued to July 2018, % of centre total</t>
  </si>
  <si>
    <t>Externally reviewed (excl CCB) labelled green bonds issued to July 2018, % of centre total</t>
  </si>
  <si>
    <t>Not-externally-reviewed labelled green bonds issued to July 2018, % of centre total</t>
  </si>
  <si>
    <t>Athens</t>
  </si>
  <si>
    <t>Greece</t>
  </si>
  <si>
    <t>NO SCORE</t>
  </si>
  <si>
    <t>Budapest</t>
  </si>
  <si>
    <t>Hungary</t>
  </si>
  <si>
    <t>Edinburgh</t>
  </si>
  <si>
    <t>United Kingdom</t>
  </si>
  <si>
    <t>Geneva</t>
  </si>
  <si>
    <t>Moscow</t>
  </si>
  <si>
    <t>Russian Federation</t>
  </si>
  <si>
    <t>Prague</t>
  </si>
  <si>
    <t>Czech Republic</t>
  </si>
  <si>
    <t>Rome</t>
  </si>
  <si>
    <t>Boston</t>
  </si>
  <si>
    <t>United States</t>
  </si>
  <si>
    <t>Chicago</t>
  </si>
  <si>
    <t>Montreal</t>
  </si>
  <si>
    <t>San Francisco</t>
  </si>
  <si>
    <t>Vancouver</t>
  </si>
  <si>
    <t>Washington DC</t>
  </si>
  <si>
    <t>Beijing</t>
  </si>
  <si>
    <t>United Arab Emirates</t>
  </si>
  <si>
    <t>Hong Kong SAR, China</t>
  </si>
  <si>
    <t>Melbourne</t>
  </si>
  <si>
    <t>Bermuda</t>
  </si>
  <si>
    <t>United Kingdom (1)</t>
  </si>
  <si>
    <t>Cayman Islands</t>
  </si>
  <si>
    <t>United Kingdom (2)</t>
  </si>
  <si>
    <t>Bahrain</t>
  </si>
  <si>
    <t>Osaka</t>
  </si>
  <si>
    <t>Doha</t>
  </si>
  <si>
    <t>Qatar</t>
  </si>
  <si>
    <t>Isle of Man</t>
  </si>
  <si>
    <t>Glasgow</t>
  </si>
  <si>
    <t>Monaco</t>
  </si>
  <si>
    <t>St Petersburg</t>
  </si>
  <si>
    <t>Bangkok</t>
  </si>
  <si>
    <t>Thailand</t>
  </si>
  <si>
    <t>Kuala Lumpur</t>
  </si>
  <si>
    <t>Malaysia</t>
  </si>
  <si>
    <t>Manila</t>
  </si>
  <si>
    <t>Philippines</t>
  </si>
  <si>
    <t>Taiwan, China</t>
  </si>
  <si>
    <t>Guernsey</t>
  </si>
  <si>
    <t>Gibraltar</t>
  </si>
  <si>
    <t>Bahamas</t>
  </si>
  <si>
    <t>Bahamas, The</t>
  </si>
  <si>
    <t>British Virgin Islands</t>
  </si>
  <si>
    <t>Rio de Janeiro</t>
  </si>
  <si>
    <t>Malta</t>
  </si>
  <si>
    <t>Mauritius</t>
  </si>
  <si>
    <t>Istanbul</t>
  </si>
  <si>
    <t>Turkey</t>
  </si>
  <si>
    <t>Riyadh</t>
  </si>
  <si>
    <t>Saudi Arabia</t>
  </si>
  <si>
    <t>Reykjavik</t>
  </si>
  <si>
    <t>Iceland</t>
  </si>
  <si>
    <t>Abu Dhabi</t>
  </si>
  <si>
    <t>Calgary</t>
  </si>
  <si>
    <t>Panama</t>
  </si>
  <si>
    <t>Cyprus</t>
  </si>
  <si>
    <t>Tel Aviv</t>
  </si>
  <si>
    <t>Israel</t>
  </si>
  <si>
    <t>Almaty</t>
  </si>
  <si>
    <t>Kazakhstan</t>
  </si>
  <si>
    <t>Baku</t>
  </si>
  <si>
    <t>Azerbaijan</t>
  </si>
  <si>
    <t>Tianjin</t>
  </si>
  <si>
    <t>New Delhi</t>
  </si>
  <si>
    <t>Santiago</t>
  </si>
  <si>
    <t>Chile</t>
  </si>
  <si>
    <t>Busan</t>
  </si>
  <si>
    <t>Guangzhou</t>
  </si>
  <si>
    <t>Liechtenstein</t>
  </si>
  <si>
    <t>Nairobi</t>
  </si>
  <si>
    <t>Kenya</t>
  </si>
  <si>
    <t>Sofia</t>
  </si>
  <si>
    <t>Bulgaria</t>
  </si>
  <si>
    <t>Casablanca</t>
  </si>
  <si>
    <t>Morocco</t>
  </si>
  <si>
    <t>Los Angeles</t>
  </si>
  <si>
    <t>Dalian</t>
  </si>
  <si>
    <t>Bratislava</t>
  </si>
  <si>
    <t>Slovak Republic</t>
  </si>
  <si>
    <t>Trinidad and Tobago</t>
  </si>
  <si>
    <t>Kuwait City</t>
  </si>
  <si>
    <t>Kuwait</t>
  </si>
  <si>
    <t>Barbados</t>
  </si>
  <si>
    <t>Qingdao</t>
  </si>
  <si>
    <t>Cape Town</t>
  </si>
  <si>
    <t>Tehran</t>
  </si>
  <si>
    <t>Iran, Islamic Rep.</t>
  </si>
  <si>
    <t>Gujarat</t>
  </si>
  <si>
    <t>Karachi</t>
  </si>
  <si>
    <t>Pakistan</t>
  </si>
  <si>
    <t>Hangzhou</t>
  </si>
  <si>
    <t>Chengdu</t>
  </si>
  <si>
    <t>Astana</t>
  </si>
  <si>
    <t>Andorra</t>
  </si>
  <si>
    <t>San Diego</t>
  </si>
  <si>
    <t xml:space="preserve"> Reykjavík</t>
  </si>
  <si>
    <t>Washigton DC</t>
  </si>
  <si>
    <t>Hanoi</t>
  </si>
  <si>
    <t>Vietnam</t>
  </si>
  <si>
    <t>Peru</t>
  </si>
  <si>
    <t xml:space="preserve"> 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</si>
</sst>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quot; m&quot;"/>
    <numFmt numFmtId="165" formatCode="0.0%"/>
    <numFmt numFmtId="166" formatCode="#,##0.0,,&quot; m&quot;"/>
  </numFmts>
  <fonts count="15" x14ac:knownFonts="1">
    <font>
      <sz val="11"/>
      <color theme="1"/>
      <name val="Calibri"/>
      <family val="2"/>
      <scheme val="minor"/>
    </font>
    <font>
      <sz val="11"/>
      <color theme="1"/>
      <name val="Calibri"/>
      <family val="2"/>
      <scheme val="minor"/>
    </font>
    <font>
      <sz val="11"/>
      <color rgb="FFFFFFFF"/>
      <name val="Calibri"/>
      <family val="2"/>
    </font>
    <font>
      <sz val="11"/>
      <color theme="1"/>
      <name val="Calibri"/>
      <family val="2"/>
    </font>
    <font>
      <b/>
      <sz val="11"/>
      <color rgb="FFFFFFFF"/>
      <name val="Calibri"/>
      <family val="2"/>
    </font>
    <font>
      <sz val="10"/>
      <color rgb="FF000000"/>
      <name val="Calibri"/>
      <family val="2"/>
    </font>
    <font>
      <b/>
      <sz val="10"/>
      <color rgb="FF000000"/>
      <name val="Calibri"/>
      <family val="2"/>
    </font>
    <font>
      <b/>
      <sz val="10"/>
      <color rgb="FFFFFFFF"/>
      <name val="Calibri"/>
      <family val="2"/>
    </font>
    <font>
      <sz val="11"/>
      <color theme="1"/>
      <name val="Calibri Light"/>
      <family val="2"/>
      <scheme val="major"/>
    </font>
    <font>
      <b/>
      <sz val="10"/>
      <color theme="0"/>
      <name val="Calibri"/>
      <family val="2"/>
    </font>
    <font>
      <sz val="11"/>
      <color rgb="FF9C5700"/>
      <name val="Calibri"/>
      <family val="2"/>
      <scheme val="minor"/>
    </font>
    <font>
      <sz val="11"/>
      <color theme="0"/>
      <name val="Calibri"/>
      <family val="2"/>
      <scheme val="minor"/>
    </font>
    <font>
      <sz val="10"/>
      <color rgb="FFFFFFFF"/>
      <name val="Calibri"/>
      <family val="2"/>
    </font>
    <font>
      <sz val="10"/>
      <color theme="1"/>
      <name val="Calibri"/>
      <family val="2"/>
    </font>
    <font>
      <sz val="10"/>
      <color rgb="FF000000"/>
      <name val="Calibri Light"/>
      <family val="2"/>
      <scheme val="major"/>
    </font>
  </fonts>
  <fills count="17">
    <fill>
      <patternFill patternType="none"/>
    </fill>
    <fill>
      <patternFill patternType="gray125"/>
    </fill>
    <fill>
      <patternFill patternType="solid">
        <fgColor theme="4" tint="0.59999389629810485"/>
        <bgColor indexed="64"/>
      </patternFill>
    </fill>
    <fill>
      <patternFill patternType="solid">
        <fgColor rgb="FF0070C0"/>
        <bgColor rgb="FF000000"/>
      </patternFill>
    </fill>
    <fill>
      <patternFill patternType="solid">
        <fgColor rgb="FF8DB4E2"/>
        <bgColor rgb="FF000000"/>
      </patternFill>
    </fill>
    <fill>
      <patternFill patternType="solid">
        <fgColor rgb="FF29A457"/>
        <bgColor rgb="FF000000"/>
      </patternFill>
    </fill>
    <fill>
      <patternFill patternType="solid">
        <fgColor rgb="FF92D050"/>
        <bgColor rgb="FF000000"/>
      </patternFill>
    </fill>
    <fill>
      <patternFill patternType="solid">
        <fgColor rgb="FFF15A22"/>
        <bgColor rgb="FF000000"/>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002060"/>
        <bgColor indexed="64"/>
      </patternFill>
    </fill>
    <fill>
      <patternFill patternType="solid">
        <fgColor rgb="FFFFFF00"/>
        <bgColor indexed="64"/>
      </patternFill>
    </fill>
    <fill>
      <patternFill patternType="solid">
        <fgColor rgb="FFFFEB9C"/>
      </patternFill>
    </fill>
    <fill>
      <patternFill patternType="solid">
        <fgColor theme="8"/>
      </patternFill>
    </fill>
    <fill>
      <patternFill patternType="solid">
        <fgColor rgb="FFFFCC4E"/>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14" borderId="0" applyNumberFormat="0" applyBorder="0" applyAlignment="0" applyProtection="0"/>
    <xf numFmtId="0" fontId="11" fillId="15" borderId="0" applyNumberFormat="0" applyBorder="0" applyAlignment="0" applyProtection="0"/>
  </cellStyleXfs>
  <cellXfs count="44">
    <xf numFmtId="0" fontId="0" fillId="0" borderId="0" xfId="0"/>
    <xf numFmtId="0" fontId="2" fillId="3" borderId="1" xfId="0" applyFont="1" applyFill="1" applyBorder="1"/>
    <xf numFmtId="164" fontId="3" fillId="4" borderId="1" xfId="0" applyNumberFormat="1" applyFont="1" applyFill="1" applyBorder="1"/>
    <xf numFmtId="164" fontId="2" fillId="3" borderId="1" xfId="0" applyNumberFormat="1" applyFont="1" applyFill="1" applyBorder="1"/>
    <xf numFmtId="164" fontId="2" fillId="3" borderId="2" xfId="0" applyNumberFormat="1" applyFont="1" applyFill="1" applyBorder="1"/>
    <xf numFmtId="164" fontId="2" fillId="5" borderId="2" xfId="0" applyNumberFormat="1" applyFont="1" applyFill="1" applyBorder="1"/>
    <xf numFmtId="164" fontId="4" fillId="5" borderId="2" xfId="0" applyNumberFormat="1" applyFont="1" applyFill="1" applyBorder="1"/>
    <xf numFmtId="164" fontId="4" fillId="6" borderId="2" xfId="0" applyNumberFormat="1" applyFont="1" applyFill="1" applyBorder="1"/>
    <xf numFmtId="164" fontId="4" fillId="6" borderId="2" xfId="0" applyNumberFormat="1" applyFont="1" applyFill="1" applyBorder="1" applyAlignment="1">
      <alignment wrapText="1"/>
    </xf>
    <xf numFmtId="164" fontId="4" fillId="7" borderId="2" xfId="0" applyNumberFormat="1" applyFont="1" applyFill="1" applyBorder="1"/>
    <xf numFmtId="164" fontId="4" fillId="7" borderId="2" xfId="0" applyNumberFormat="1" applyFont="1" applyFill="1" applyBorder="1" applyAlignment="1">
      <alignment wrapText="1"/>
    </xf>
    <xf numFmtId="0" fontId="3" fillId="0" borderId="1" xfId="0" applyFont="1" applyBorder="1"/>
    <xf numFmtId="164" fontId="5" fillId="0" borderId="1" xfId="1" applyNumberFormat="1" applyFont="1" applyBorder="1"/>
    <xf numFmtId="164" fontId="3" fillId="0" borderId="1" xfId="0" applyNumberFormat="1" applyFont="1" applyBorder="1"/>
    <xf numFmtId="165" fontId="3" fillId="0" borderId="1" xfId="2" applyNumberFormat="1" applyFont="1" applyBorder="1"/>
    <xf numFmtId="9" fontId="5" fillId="0" borderId="1" xfId="2" applyFont="1" applyBorder="1"/>
    <xf numFmtId="0" fontId="3" fillId="0" borderId="0" xfId="0" applyFont="1"/>
    <xf numFmtId="0" fontId="5" fillId="0" borderId="0" xfId="0" applyFont="1"/>
    <xf numFmtId="9" fontId="7" fillId="5" borderId="1" xfId="2" applyFont="1" applyFill="1" applyBorder="1"/>
    <xf numFmtId="9" fontId="7" fillId="6" borderId="1" xfId="2" applyFont="1" applyFill="1" applyBorder="1"/>
    <xf numFmtId="9" fontId="7" fillId="7" borderId="1" xfId="2" applyFont="1" applyFill="1" applyBorder="1"/>
    <xf numFmtId="0" fontId="0" fillId="8" borderId="0" xfId="0" applyFill="1"/>
    <xf numFmtId="0" fontId="0" fillId="9" borderId="0" xfId="0" applyFill="1"/>
    <xf numFmtId="0" fontId="8" fillId="9" borderId="0" xfId="0" applyFont="1" applyFill="1"/>
    <xf numFmtId="0" fontId="0" fillId="10" borderId="0" xfId="0" applyFill="1"/>
    <xf numFmtId="0" fontId="0" fillId="11" borderId="0" xfId="0" applyFill="1"/>
    <xf numFmtId="0" fontId="9" fillId="12" borderId="1" xfId="0" applyFont="1" applyFill="1" applyBorder="1"/>
    <xf numFmtId="164" fontId="6" fillId="2" borderId="1" xfId="0" applyNumberFormat="1" applyFont="1" applyFill="1" applyBorder="1"/>
    <xf numFmtId="0" fontId="3" fillId="2" borderId="1" xfId="0" applyFont="1" applyFill="1" applyBorder="1"/>
    <xf numFmtId="0" fontId="3" fillId="13" borderId="0" xfId="0" applyFont="1" applyFill="1"/>
    <xf numFmtId="9" fontId="3" fillId="13" borderId="0" xfId="0" applyNumberFormat="1" applyFont="1" applyFill="1"/>
    <xf numFmtId="0" fontId="11" fillId="15" borderId="0" xfId="4"/>
    <xf numFmtId="0" fontId="0" fillId="0" borderId="1" xfId="0" applyBorder="1"/>
    <xf numFmtId="0" fontId="12" fillId="3" borderId="2" xfId="0" applyFont="1" applyFill="1" applyBorder="1" applyAlignment="1">
      <alignment wrapText="1"/>
    </xf>
    <xf numFmtId="0" fontId="12" fillId="5" borderId="2" xfId="0" applyFont="1" applyFill="1" applyBorder="1" applyAlignment="1">
      <alignment wrapText="1"/>
    </xf>
    <xf numFmtId="0" fontId="12" fillId="6" borderId="2" xfId="0" applyFont="1" applyFill="1" applyBorder="1" applyAlignment="1">
      <alignment wrapText="1"/>
    </xf>
    <xf numFmtId="0" fontId="12" fillId="7" borderId="2" xfId="0" applyFont="1" applyFill="1" applyBorder="1" applyAlignment="1">
      <alignment wrapText="1"/>
    </xf>
    <xf numFmtId="164" fontId="13" fillId="0" borderId="1" xfId="0" applyNumberFormat="1" applyFont="1" applyBorder="1"/>
    <xf numFmtId="0" fontId="13" fillId="0" borderId="1" xfId="0" applyFont="1" applyBorder="1"/>
    <xf numFmtId="9" fontId="14" fillId="0" borderId="1" xfId="2" applyFont="1" applyBorder="1"/>
    <xf numFmtId="0" fontId="2" fillId="3" borderId="2" xfId="0" applyFont="1" applyFill="1" applyBorder="1"/>
    <xf numFmtId="166" fontId="5" fillId="16" borderId="1" xfId="1" applyNumberFormat="1" applyFont="1" applyFill="1" applyBorder="1"/>
    <xf numFmtId="166" fontId="5" fillId="0" borderId="1" xfId="1" applyNumberFormat="1" applyFont="1" applyBorder="1"/>
    <xf numFmtId="0" fontId="10" fillId="14" borderId="1" xfId="3" applyBorder="1"/>
  </cellXfs>
  <cellStyles count="5">
    <cellStyle name="Accent5" xfId="4" builtinId="45"/>
    <cellStyle name="Comma" xfId="1" builtinId="3"/>
    <cellStyle name="Neutral" xfId="3" builtinId="2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0</xdr:colOff>
      <xdr:row>111</xdr:row>
      <xdr:rowOff>161925</xdr:rowOff>
    </xdr:from>
    <xdr:ext cx="7124700" cy="2438399"/>
    <xdr:sp macro="" textlink="">
      <xdr:nvSpPr>
        <xdr:cNvPr id="2" name="TextBox 1">
          <a:extLst>
            <a:ext uri="{FF2B5EF4-FFF2-40B4-BE49-F238E27FC236}">
              <a16:creationId xmlns:a16="http://schemas.microsoft.com/office/drawing/2014/main" id="{2A48BEF4-4C63-4EFB-8466-D48592D232A7}"/>
            </a:ext>
          </a:extLst>
        </xdr:cNvPr>
        <xdr:cNvSpPr txBox="1"/>
      </xdr:nvSpPr>
      <xdr:spPr>
        <a:xfrm>
          <a:off x="0" y="21774150"/>
          <a:ext cx="7124700" cy="2438399"/>
        </a:xfrm>
        <a:prstGeom prst="rect">
          <a:avLst/>
        </a:prstGeom>
        <a:gradFill>
          <a:gsLst>
            <a:gs pos="37000">
              <a:schemeClr val="accent6">
                <a:lumMod val="75000"/>
              </a:schemeClr>
            </a:gs>
            <a:gs pos="0">
              <a:schemeClr val="accent6">
                <a:lumMod val="75000"/>
              </a:schemeClr>
            </a:gs>
            <a:gs pos="74000">
              <a:schemeClr val="accent6">
                <a:lumMod val="60000"/>
                <a:lumOff val="40000"/>
              </a:schemeClr>
            </a:gs>
            <a:gs pos="83000">
              <a:schemeClr val="accent6">
                <a:lumMod val="40000"/>
                <a:lumOff val="60000"/>
              </a:schemeClr>
            </a:gs>
            <a:gs pos="100000">
              <a:schemeClr val="accent6">
                <a:lumMod val="20000"/>
                <a:lumOff val="80000"/>
              </a:schemeClr>
            </a:gs>
          </a:gsLst>
          <a:lin ang="54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Note:</a:t>
          </a:r>
        </a:p>
        <a:p>
          <a:r>
            <a:rPr lang="en-GB" sz="1100">
              <a:solidFill>
                <a:schemeClr val="tx1"/>
              </a:solidFill>
              <a:effectLst/>
              <a:latin typeface="+mn-lt"/>
              <a:ea typeface="+mn-ea"/>
              <a:cs typeface="+mn-cs"/>
            </a:rPr>
            <a:t>- CBI data identifies $437m of green bonds issued on "EURONEXT Amsterdam, Brussels, Lisbon, London, Paris". These have been allocated to individual centres in proportion to their volume of individual green bond issuance (Amsterdam 15.6%, Brussels 8.8%, Lisbon 0%, London 0% and Paris 75.6%)</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CBI data identifies $50,981m of green bonds issued on "All German SE - Berlin, Dusseldorf, Frankfurt, Hamburg, Munich, Stuttgart". These have been allocated to individual centres in proportion to their volume of individual green bond issuance (Frankfurt 43%, Berlin 26%, Dusseldorf 2%, Hamburg 0%, Hannover 0%, Munich 5% and Stuttgart 24%).  Not all German centres are included in GGFI 3.</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Data exclude green bonds that cannot easily be allocated to a financial centre: those listed on digital platforms ExtraMOT and MarketAxess, over-the-counter bonds, China FX and China Interbank bonds, and bonds for which information is not available.</a:t>
          </a:r>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994E8-30DF-40B7-88AB-9CCFF1AD7A27}">
  <dimension ref="A1:AC91"/>
  <sheetViews>
    <sheetView zoomScale="80" zoomScaleNormal="80" workbookViewId="0">
      <pane ySplit="2" topLeftCell="A57" activePane="bottomLeft" state="frozen"/>
      <selection activeCell="C1" sqref="C1"/>
      <selection pane="bottomLeft" activeCell="D1" sqref="D1"/>
    </sheetView>
  </sheetViews>
  <sheetFormatPr defaultRowHeight="14.5" x14ac:dyDescent="0.35"/>
  <cols>
    <col min="1" max="1" width="19" customWidth="1"/>
    <col min="2" max="2" width="53.7265625" customWidth="1"/>
    <col min="4" max="4" width="9.453125" bestFit="1" customWidth="1"/>
    <col min="5" max="7" width="9" bestFit="1" customWidth="1"/>
    <col min="8" max="8" width="9.453125" bestFit="1" customWidth="1"/>
    <col min="16" max="16" width="10.54296875" customWidth="1"/>
    <col min="20" max="20" width="9.453125" bestFit="1" customWidth="1"/>
    <col min="28" max="28" width="10.1796875" customWidth="1"/>
  </cols>
  <sheetData>
    <row r="1" spans="1:29" x14ac:dyDescent="0.35">
      <c r="D1" s="21" t="s">
        <v>177</v>
      </c>
      <c r="E1" s="21"/>
      <c r="F1" s="21"/>
      <c r="G1" s="21"/>
      <c r="H1" s="21"/>
      <c r="I1" s="21"/>
      <c r="J1" s="22" t="s">
        <v>178</v>
      </c>
      <c r="K1" s="22"/>
      <c r="L1" s="22"/>
      <c r="M1" s="22"/>
      <c r="N1" s="22"/>
      <c r="O1" s="23"/>
      <c r="P1" s="24" t="s">
        <v>179</v>
      </c>
      <c r="Q1" s="24"/>
      <c r="R1" s="24"/>
      <c r="S1" s="24"/>
      <c r="T1" s="24"/>
      <c r="U1" s="24"/>
      <c r="V1" s="25" t="s">
        <v>180</v>
      </c>
      <c r="W1" s="25"/>
      <c r="X1" s="25"/>
      <c r="Y1" s="25"/>
      <c r="Z1" s="25"/>
      <c r="AA1" s="25"/>
    </row>
    <row r="2" spans="1:29" ht="29" x14ac:dyDescent="0.35">
      <c r="A2" s="1" t="s">
        <v>1</v>
      </c>
      <c r="B2" s="1" t="s">
        <v>2</v>
      </c>
      <c r="C2" s="1" t="s">
        <v>3</v>
      </c>
      <c r="D2" s="2" t="s">
        <v>4</v>
      </c>
      <c r="E2" s="2" t="s">
        <v>5</v>
      </c>
      <c r="F2" s="2" t="s">
        <v>6</v>
      </c>
      <c r="G2" s="2" t="s">
        <v>7</v>
      </c>
      <c r="H2" s="3" t="s">
        <v>8</v>
      </c>
      <c r="I2" s="4" t="s">
        <v>9</v>
      </c>
      <c r="J2" s="5" t="s">
        <v>10</v>
      </c>
      <c r="K2" s="5" t="s">
        <v>11</v>
      </c>
      <c r="L2" s="5" t="s">
        <v>12</v>
      </c>
      <c r="M2" s="5" t="s">
        <v>13</v>
      </c>
      <c r="N2" s="6" t="s">
        <v>14</v>
      </c>
      <c r="O2" s="6" t="s">
        <v>15</v>
      </c>
      <c r="P2" s="7" t="s">
        <v>16</v>
      </c>
      <c r="Q2" s="7" t="s">
        <v>17</v>
      </c>
      <c r="R2" s="7" t="s">
        <v>18</v>
      </c>
      <c r="S2" s="7" t="s">
        <v>19</v>
      </c>
      <c r="T2" s="8" t="s">
        <v>20</v>
      </c>
      <c r="U2" s="8" t="s">
        <v>21</v>
      </c>
      <c r="V2" s="9" t="s">
        <v>22</v>
      </c>
      <c r="W2" s="9" t="s">
        <v>23</v>
      </c>
      <c r="X2" s="9" t="s">
        <v>24</v>
      </c>
      <c r="Y2" s="9" t="s">
        <v>25</v>
      </c>
      <c r="Z2" s="10" t="s">
        <v>26</v>
      </c>
      <c r="AA2" s="10" t="s">
        <v>27</v>
      </c>
      <c r="AB2" s="40" t="s">
        <v>182</v>
      </c>
      <c r="AC2" s="40" t="s">
        <v>183</v>
      </c>
    </row>
    <row r="3" spans="1:29" x14ac:dyDescent="0.35">
      <c r="A3" s="11" t="s">
        <v>28</v>
      </c>
      <c r="B3" s="11" t="s">
        <v>29</v>
      </c>
      <c r="C3" s="11">
        <v>2</v>
      </c>
      <c r="D3" s="12">
        <v>0</v>
      </c>
      <c r="E3" s="12">
        <v>178733333.33333334</v>
      </c>
      <c r="F3" s="12">
        <v>0</v>
      </c>
      <c r="G3" s="12">
        <v>258693750</v>
      </c>
      <c r="H3" s="13">
        <v>437427083.33333337</v>
      </c>
      <c r="I3" s="14">
        <v>8.4657161913053488E-4</v>
      </c>
      <c r="J3" s="12">
        <v>0</v>
      </c>
      <c r="K3" s="12">
        <v>0</v>
      </c>
      <c r="L3" s="12">
        <v>0</v>
      </c>
      <c r="M3" s="12">
        <v>0</v>
      </c>
      <c r="N3" s="12">
        <v>0</v>
      </c>
      <c r="O3" s="15">
        <v>0</v>
      </c>
      <c r="P3" s="12">
        <v>0</v>
      </c>
      <c r="Q3" s="12">
        <v>178733333.33333334</v>
      </c>
      <c r="R3" s="12">
        <v>0</v>
      </c>
      <c r="S3" s="12">
        <v>258693750</v>
      </c>
      <c r="T3" s="12">
        <v>437427083.33333337</v>
      </c>
      <c r="U3" s="15">
        <v>1</v>
      </c>
      <c r="V3" s="12">
        <v>0</v>
      </c>
      <c r="W3" s="12">
        <v>0</v>
      </c>
      <c r="X3" s="12">
        <v>0</v>
      </c>
      <c r="Y3" s="12">
        <v>0</v>
      </c>
      <c r="Z3" s="12">
        <v>0</v>
      </c>
      <c r="AA3" s="15">
        <v>0</v>
      </c>
      <c r="AB3" s="41" t="s">
        <v>28</v>
      </c>
      <c r="AC3" s="41" t="s">
        <v>191</v>
      </c>
    </row>
    <row r="4" spans="1:29" x14ac:dyDescent="0.35">
      <c r="A4" s="11" t="s">
        <v>30</v>
      </c>
      <c r="B4" s="11" t="s">
        <v>31</v>
      </c>
      <c r="C4" s="11">
        <v>18</v>
      </c>
      <c r="D4" s="12">
        <v>2172962180</v>
      </c>
      <c r="E4" s="12">
        <v>3610971666.6666665</v>
      </c>
      <c r="F4" s="12">
        <v>141037500</v>
      </c>
      <c r="G4" s="12">
        <v>0</v>
      </c>
      <c r="H4" s="13">
        <v>5924971346.666666</v>
      </c>
      <c r="I4" s="14">
        <v>1.1466854196650965E-2</v>
      </c>
      <c r="J4" s="12">
        <v>1971227180</v>
      </c>
      <c r="K4" s="12">
        <v>139437500</v>
      </c>
      <c r="L4" s="12">
        <v>141037500</v>
      </c>
      <c r="M4" s="12">
        <v>0</v>
      </c>
      <c r="N4" s="12">
        <v>2251702180</v>
      </c>
      <c r="O4" s="15">
        <v>0.38003596106279686</v>
      </c>
      <c r="P4" s="12">
        <v>1661877180</v>
      </c>
      <c r="Q4" s="12">
        <v>3471534166.6666665</v>
      </c>
      <c r="R4" s="12">
        <v>0</v>
      </c>
      <c r="S4" s="12">
        <v>0</v>
      </c>
      <c r="T4" s="12">
        <v>3471534166.666666</v>
      </c>
      <c r="U4" s="15">
        <v>0.58591577301377484</v>
      </c>
      <c r="V4" s="12">
        <v>201735000</v>
      </c>
      <c r="W4" s="12">
        <v>0</v>
      </c>
      <c r="X4" s="12">
        <v>0</v>
      </c>
      <c r="Y4" s="12">
        <v>0</v>
      </c>
      <c r="Z4" s="12">
        <v>201735000</v>
      </c>
      <c r="AA4" s="15">
        <v>3.4048265923428349E-2</v>
      </c>
      <c r="AB4" s="42" t="s">
        <v>30</v>
      </c>
      <c r="AC4" s="42" t="s">
        <v>190</v>
      </c>
    </row>
    <row r="5" spans="1:29" x14ac:dyDescent="0.35">
      <c r="A5" s="11" t="s">
        <v>32</v>
      </c>
      <c r="B5" s="11" t="s">
        <v>33</v>
      </c>
      <c r="C5" s="11">
        <v>2</v>
      </c>
      <c r="D5" s="12">
        <v>3355850000.0000005</v>
      </c>
      <c r="E5" s="12">
        <v>0</v>
      </c>
      <c r="F5" s="12">
        <v>0</v>
      </c>
      <c r="G5" s="12">
        <v>0</v>
      </c>
      <c r="H5" s="13">
        <v>3355850000.0000005</v>
      </c>
      <c r="I5" s="14">
        <v>6.4947221521130596E-3</v>
      </c>
      <c r="J5" s="12">
        <v>582050000</v>
      </c>
      <c r="K5" s="12">
        <v>0</v>
      </c>
      <c r="L5" s="12">
        <v>0</v>
      </c>
      <c r="M5" s="12">
        <v>0</v>
      </c>
      <c r="N5" s="12">
        <v>582050000</v>
      </c>
      <c r="O5" s="15">
        <v>0.17344338990121724</v>
      </c>
      <c r="P5" s="12">
        <v>3355850000.0000005</v>
      </c>
      <c r="Q5" s="12">
        <v>0</v>
      </c>
      <c r="R5" s="12">
        <v>0</v>
      </c>
      <c r="S5" s="12">
        <v>0</v>
      </c>
      <c r="T5" s="12">
        <v>2773800000.0000005</v>
      </c>
      <c r="U5" s="15">
        <v>0.82655661009878278</v>
      </c>
      <c r="V5" s="12">
        <v>0</v>
      </c>
      <c r="W5" s="12">
        <v>0</v>
      </c>
      <c r="X5" s="12">
        <v>0</v>
      </c>
      <c r="Y5" s="12">
        <v>0</v>
      </c>
      <c r="Z5" s="12">
        <v>0</v>
      </c>
      <c r="AA5" s="15">
        <v>0</v>
      </c>
      <c r="AB5" s="42" t="s">
        <v>32</v>
      </c>
      <c r="AC5" s="42" t="s">
        <v>192</v>
      </c>
    </row>
    <row r="6" spans="1:29" x14ac:dyDescent="0.35">
      <c r="A6" s="11" t="s">
        <v>34</v>
      </c>
      <c r="B6" s="11" t="s">
        <v>35</v>
      </c>
      <c r="C6" s="11">
        <v>0</v>
      </c>
      <c r="D6" s="12">
        <v>0</v>
      </c>
      <c r="E6" s="12">
        <v>0</v>
      </c>
      <c r="F6" s="12">
        <v>0</v>
      </c>
      <c r="G6" s="12">
        <v>0</v>
      </c>
      <c r="H6" s="13">
        <v>0</v>
      </c>
      <c r="I6" s="14">
        <v>0</v>
      </c>
      <c r="J6" s="12">
        <v>0</v>
      </c>
      <c r="K6" s="12">
        <v>0</v>
      </c>
      <c r="L6" s="12">
        <v>0</v>
      </c>
      <c r="M6" s="12">
        <v>0</v>
      </c>
      <c r="N6" s="12">
        <v>0</v>
      </c>
      <c r="O6" s="15" t="s">
        <v>36</v>
      </c>
      <c r="P6" s="12">
        <v>0</v>
      </c>
      <c r="Q6" s="12">
        <v>0</v>
      </c>
      <c r="R6" s="12">
        <v>0</v>
      </c>
      <c r="S6" s="12">
        <v>0</v>
      </c>
      <c r="T6" s="12">
        <v>0</v>
      </c>
      <c r="U6" s="15" t="s">
        <v>36</v>
      </c>
      <c r="V6" s="12">
        <v>0</v>
      </c>
      <c r="W6" s="12">
        <v>0</v>
      </c>
      <c r="X6" s="12">
        <v>0</v>
      </c>
      <c r="Y6" s="12">
        <v>0</v>
      </c>
      <c r="Z6" s="12">
        <v>0</v>
      </c>
      <c r="AA6" s="15" t="s">
        <v>36</v>
      </c>
      <c r="AB6" s="42" t="s">
        <v>34</v>
      </c>
      <c r="AC6" s="42" t="s">
        <v>193</v>
      </c>
    </row>
    <row r="7" spans="1:29" x14ac:dyDescent="0.35">
      <c r="A7" s="11" t="s">
        <v>37</v>
      </c>
      <c r="B7" s="11" t="s">
        <v>38</v>
      </c>
      <c r="C7" s="11">
        <v>0</v>
      </c>
      <c r="D7" s="12">
        <v>0</v>
      </c>
      <c r="E7" s="12">
        <v>0</v>
      </c>
      <c r="F7" s="12">
        <v>0</v>
      </c>
      <c r="G7" s="12">
        <v>0</v>
      </c>
      <c r="H7" s="13">
        <v>0</v>
      </c>
      <c r="I7" s="14">
        <v>0</v>
      </c>
      <c r="J7" s="12">
        <v>0</v>
      </c>
      <c r="K7" s="12">
        <v>0</v>
      </c>
      <c r="L7" s="12">
        <v>0</v>
      </c>
      <c r="M7" s="12">
        <v>0</v>
      </c>
      <c r="N7" s="12">
        <v>0</v>
      </c>
      <c r="O7" s="15" t="s">
        <v>36</v>
      </c>
      <c r="P7" s="12">
        <v>0</v>
      </c>
      <c r="Q7" s="12">
        <v>0</v>
      </c>
      <c r="R7" s="12">
        <v>0</v>
      </c>
      <c r="S7" s="12">
        <v>0</v>
      </c>
      <c r="T7" s="12">
        <v>0</v>
      </c>
      <c r="U7" s="15" t="s">
        <v>36</v>
      </c>
      <c r="V7" s="12">
        <v>0</v>
      </c>
      <c r="W7" s="12">
        <v>0</v>
      </c>
      <c r="X7" s="12">
        <v>0</v>
      </c>
      <c r="Y7" s="12">
        <v>0</v>
      </c>
      <c r="Z7" s="12">
        <v>0</v>
      </c>
      <c r="AA7" s="15" t="s">
        <v>36</v>
      </c>
      <c r="AB7" s="42" t="s">
        <v>37</v>
      </c>
      <c r="AC7" s="42" t="s">
        <v>194</v>
      </c>
    </row>
    <row r="8" spans="1:29" x14ac:dyDescent="0.35">
      <c r="A8" s="11" t="s">
        <v>39</v>
      </c>
      <c r="B8" s="11" t="s">
        <v>40</v>
      </c>
      <c r="C8" s="11">
        <v>50</v>
      </c>
      <c r="D8" s="12">
        <v>19765619489</v>
      </c>
      <c r="E8" s="12">
        <v>5455539166.666667</v>
      </c>
      <c r="F8" s="12">
        <v>1584025000</v>
      </c>
      <c r="G8" s="12">
        <v>1876883100</v>
      </c>
      <c r="H8" s="13">
        <v>28682066755.666668</v>
      </c>
      <c r="I8" s="14">
        <v>5.5509648621486017E-2</v>
      </c>
      <c r="J8" s="12">
        <v>5265714000</v>
      </c>
      <c r="K8" s="12">
        <v>141037500</v>
      </c>
      <c r="L8" s="12">
        <v>0</v>
      </c>
      <c r="M8" s="12">
        <v>0</v>
      </c>
      <c r="N8" s="12">
        <v>5406751500</v>
      </c>
      <c r="O8" s="15">
        <v>0.18850634251912118</v>
      </c>
      <c r="P8" s="12">
        <v>15693874900</v>
      </c>
      <c r="Q8" s="12">
        <v>5314501666.666667</v>
      </c>
      <c r="R8" s="12">
        <v>1584025000</v>
      </c>
      <c r="S8" s="12">
        <v>1876883100</v>
      </c>
      <c r="T8" s="12">
        <v>22440235666.666668</v>
      </c>
      <c r="U8" s="15">
        <v>0.78237861510566309</v>
      </c>
      <c r="V8" s="12">
        <v>835079589</v>
      </c>
      <c r="W8" s="12">
        <v>0</v>
      </c>
      <c r="X8" s="12">
        <v>0</v>
      </c>
      <c r="Y8" s="12">
        <v>0</v>
      </c>
      <c r="Z8" s="12">
        <v>835079589</v>
      </c>
      <c r="AA8" s="15">
        <v>2.9115042375215682E-2</v>
      </c>
      <c r="AB8" s="42" t="s">
        <v>39</v>
      </c>
      <c r="AC8" s="42" t="s">
        <v>195</v>
      </c>
    </row>
    <row r="9" spans="1:29" x14ac:dyDescent="0.35">
      <c r="A9" s="11" t="s">
        <v>41</v>
      </c>
      <c r="B9" s="11" t="s">
        <v>42</v>
      </c>
      <c r="C9" s="11">
        <v>26</v>
      </c>
      <c r="D9" s="12">
        <v>5778389437.5</v>
      </c>
      <c r="E9" s="12">
        <v>2549612500</v>
      </c>
      <c r="F9" s="12">
        <v>210430000</v>
      </c>
      <c r="G9" s="12">
        <v>0</v>
      </c>
      <c r="H9" s="13">
        <v>8538431937.5</v>
      </c>
      <c r="I9" s="14">
        <v>1.6524797904790403E-2</v>
      </c>
      <c r="J9" s="12">
        <v>0</v>
      </c>
      <c r="K9" s="12">
        <v>0</v>
      </c>
      <c r="L9" s="12">
        <v>0</v>
      </c>
      <c r="M9" s="12">
        <v>0</v>
      </c>
      <c r="N9" s="12">
        <v>0</v>
      </c>
      <c r="O9" s="15">
        <v>0</v>
      </c>
      <c r="P9" s="12">
        <v>0</v>
      </c>
      <c r="Q9" s="12">
        <v>0</v>
      </c>
      <c r="R9" s="12">
        <v>0</v>
      </c>
      <c r="S9" s="12">
        <v>0</v>
      </c>
      <c r="T9" s="12">
        <v>8538431937.5</v>
      </c>
      <c r="U9" s="15">
        <v>1</v>
      </c>
      <c r="V9" s="12">
        <v>0</v>
      </c>
      <c r="W9" s="12">
        <v>0</v>
      </c>
      <c r="X9" s="12">
        <v>0</v>
      </c>
      <c r="Y9" s="12">
        <v>0</v>
      </c>
      <c r="Z9" s="12">
        <v>0</v>
      </c>
      <c r="AA9" s="15">
        <v>0</v>
      </c>
      <c r="AB9" s="42" t="s">
        <v>41</v>
      </c>
      <c r="AC9" s="42" t="s">
        <v>197</v>
      </c>
    </row>
    <row r="10" spans="1:29" x14ac:dyDescent="0.35">
      <c r="A10" s="11" t="s">
        <v>43</v>
      </c>
      <c r="B10" s="11" t="s">
        <v>44</v>
      </c>
      <c r="C10" s="11">
        <v>0</v>
      </c>
      <c r="D10" s="12">
        <v>0</v>
      </c>
      <c r="E10" s="12">
        <v>0</v>
      </c>
      <c r="F10" s="12">
        <v>0</v>
      </c>
      <c r="G10" s="12">
        <v>0</v>
      </c>
      <c r="H10" s="13">
        <v>0</v>
      </c>
      <c r="I10" s="14">
        <v>0</v>
      </c>
      <c r="J10" s="12">
        <v>0</v>
      </c>
      <c r="K10" s="12">
        <v>0</v>
      </c>
      <c r="L10" s="12">
        <v>0</v>
      </c>
      <c r="M10" s="12">
        <v>0</v>
      </c>
      <c r="N10" s="12">
        <v>0</v>
      </c>
      <c r="O10" s="15" t="s">
        <v>36</v>
      </c>
      <c r="P10" s="12">
        <v>0</v>
      </c>
      <c r="Q10" s="12">
        <v>0</v>
      </c>
      <c r="R10" s="12">
        <v>0</v>
      </c>
      <c r="S10" s="12">
        <v>0</v>
      </c>
      <c r="T10" s="12">
        <v>0</v>
      </c>
      <c r="U10" s="15" t="s">
        <v>36</v>
      </c>
      <c r="V10" s="12">
        <v>0</v>
      </c>
      <c r="W10" s="12">
        <v>0</v>
      </c>
      <c r="X10" s="12">
        <v>0</v>
      </c>
      <c r="Y10" s="12">
        <v>0</v>
      </c>
      <c r="Z10" s="12">
        <v>0</v>
      </c>
      <c r="AA10" s="15" t="s">
        <v>36</v>
      </c>
      <c r="AB10" s="42" t="s">
        <v>51</v>
      </c>
      <c r="AC10" s="42" t="s">
        <v>196</v>
      </c>
    </row>
    <row r="11" spans="1:29" x14ac:dyDescent="0.35">
      <c r="A11" s="11" t="s">
        <v>45</v>
      </c>
      <c r="B11" s="11" t="s">
        <v>46</v>
      </c>
      <c r="C11" s="11">
        <v>208</v>
      </c>
      <c r="D11" s="12">
        <v>42373016107.103477</v>
      </c>
      <c r="E11" s="12">
        <v>8021628682.9666643</v>
      </c>
      <c r="F11" s="12">
        <v>586000000</v>
      </c>
      <c r="G11" s="12">
        <v>0</v>
      </c>
      <c r="H11" s="13">
        <v>50980644790.070145</v>
      </c>
      <c r="I11" s="14">
        <v>9.866505447116998E-2</v>
      </c>
      <c r="J11" s="12">
        <v>3248578333.3333335</v>
      </c>
      <c r="K11" s="12">
        <v>916500000</v>
      </c>
      <c r="L11" s="12">
        <v>309350000</v>
      </c>
      <c r="M11" s="12">
        <v>0</v>
      </c>
      <c r="N11" s="12">
        <v>4474428333.333334</v>
      </c>
      <c r="O11" s="15">
        <v>8.7767197762175994E-2</v>
      </c>
      <c r="P11" s="12">
        <v>36691571107.103477</v>
      </c>
      <c r="Q11" s="12">
        <v>7478200920.4666653</v>
      </c>
      <c r="R11" s="12">
        <v>276650000</v>
      </c>
      <c r="S11" s="12">
        <v>0</v>
      </c>
      <c r="T11" s="12">
        <v>43831688694.236809</v>
      </c>
      <c r="U11" s="15">
        <v>0.85977117148534399</v>
      </c>
      <c r="V11" s="12">
        <v>2622050000</v>
      </c>
      <c r="W11" s="12">
        <v>52477762.5</v>
      </c>
      <c r="X11" s="12">
        <v>0</v>
      </c>
      <c r="Y11" s="12">
        <v>0</v>
      </c>
      <c r="Z11" s="12">
        <v>2674527762.5</v>
      </c>
      <c r="AA11" s="15">
        <v>5.2461630752479935E-2</v>
      </c>
      <c r="AB11" s="41" t="s">
        <v>45</v>
      </c>
      <c r="AC11" s="42" t="s">
        <v>196</v>
      </c>
    </row>
    <row r="12" spans="1:29" x14ac:dyDescent="0.35">
      <c r="A12" s="11" t="s">
        <v>47</v>
      </c>
      <c r="B12" s="11" t="s">
        <v>48</v>
      </c>
      <c r="C12" s="11">
        <v>58</v>
      </c>
      <c r="D12" s="12">
        <v>10402665108.516745</v>
      </c>
      <c r="E12" s="12">
        <v>205109416.66666666</v>
      </c>
      <c r="F12" s="12">
        <v>250000000</v>
      </c>
      <c r="G12" s="12">
        <v>0</v>
      </c>
      <c r="H12" s="13">
        <v>10857774525.183411</v>
      </c>
      <c r="I12" s="14">
        <v>2.1013522276429979E-2</v>
      </c>
      <c r="J12" s="12">
        <v>1409051250</v>
      </c>
      <c r="K12" s="12">
        <v>0</v>
      </c>
      <c r="L12" s="12">
        <v>0</v>
      </c>
      <c r="M12" s="12">
        <v>0</v>
      </c>
      <c r="N12" s="12">
        <v>1409051250</v>
      </c>
      <c r="O12" s="15">
        <v>0.12977348596914229</v>
      </c>
      <c r="P12" s="12">
        <v>8088249459.5167456</v>
      </c>
      <c r="Q12" s="12">
        <v>205109416.66666666</v>
      </c>
      <c r="R12" s="12">
        <v>250000000</v>
      </c>
      <c r="S12" s="12">
        <v>0</v>
      </c>
      <c r="T12" s="12">
        <v>7293358876.1834106</v>
      </c>
      <c r="U12" s="15">
        <v>0.67171765809533701</v>
      </c>
      <c r="V12" s="12">
        <v>2155364399</v>
      </c>
      <c r="W12" s="12">
        <v>0</v>
      </c>
      <c r="X12" s="12">
        <v>0</v>
      </c>
      <c r="Y12" s="12">
        <v>0</v>
      </c>
      <c r="Z12" s="12">
        <v>2155364399</v>
      </c>
      <c r="AA12" s="15">
        <v>0.19850885593552067</v>
      </c>
      <c r="AB12" s="42" t="s">
        <v>47</v>
      </c>
      <c r="AC12" s="42" t="s">
        <v>196</v>
      </c>
    </row>
    <row r="13" spans="1:29" x14ac:dyDescent="0.35">
      <c r="A13" s="11" t="s">
        <v>49</v>
      </c>
      <c r="B13" s="11" t="s">
        <v>50</v>
      </c>
      <c r="C13" s="11">
        <v>6</v>
      </c>
      <c r="D13" s="12">
        <v>506389416.66666669</v>
      </c>
      <c r="E13" s="12">
        <v>384301250</v>
      </c>
      <c r="F13" s="12">
        <v>0</v>
      </c>
      <c r="G13" s="12">
        <v>0</v>
      </c>
      <c r="H13" s="13">
        <v>890690666.66666675</v>
      </c>
      <c r="I13" s="14">
        <v>1.7237923040303795E-3</v>
      </c>
      <c r="J13" s="12">
        <v>0</v>
      </c>
      <c r="K13" s="12">
        <v>84301250</v>
      </c>
      <c r="L13" s="12">
        <v>0</v>
      </c>
      <c r="M13" s="12">
        <v>0</v>
      </c>
      <c r="N13" s="12">
        <v>84301250</v>
      </c>
      <c r="O13" s="15">
        <v>9.4647056666137735E-2</v>
      </c>
      <c r="P13" s="12">
        <v>506389416.66666669</v>
      </c>
      <c r="Q13" s="12">
        <v>125000000</v>
      </c>
      <c r="R13" s="12">
        <v>0</v>
      </c>
      <c r="S13" s="12">
        <v>0</v>
      </c>
      <c r="T13" s="12">
        <v>631389416.66666675</v>
      </c>
      <c r="U13" s="15">
        <v>0.70887620168917609</v>
      </c>
      <c r="V13" s="12">
        <v>0</v>
      </c>
      <c r="W13" s="12">
        <v>175000000</v>
      </c>
      <c r="X13" s="12">
        <v>0</v>
      </c>
      <c r="Y13" s="12">
        <v>0</v>
      </c>
      <c r="Z13" s="12">
        <v>175000000</v>
      </c>
      <c r="AA13" s="15">
        <v>0.1964767416446862</v>
      </c>
      <c r="AB13" s="42" t="s">
        <v>49</v>
      </c>
      <c r="AC13" s="42" t="s">
        <v>196</v>
      </c>
    </row>
    <row r="14" spans="1:29" x14ac:dyDescent="0.35">
      <c r="A14" s="11" t="s">
        <v>51</v>
      </c>
      <c r="B14" s="11" t="s">
        <v>52</v>
      </c>
      <c r="C14" s="11">
        <v>104</v>
      </c>
      <c r="D14" s="12">
        <v>9457328054.1666679</v>
      </c>
      <c r="E14" s="12">
        <v>7315974048.499999</v>
      </c>
      <c r="F14" s="12">
        <v>1442143166.6666667</v>
      </c>
      <c r="G14" s="12">
        <v>0</v>
      </c>
      <c r="H14" s="13">
        <v>18215445269.333336</v>
      </c>
      <c r="I14" s="14">
        <v>3.5253141797560152E-2</v>
      </c>
      <c r="J14" s="12">
        <v>1175836666.6666665</v>
      </c>
      <c r="K14" s="12">
        <v>316723333.33333337</v>
      </c>
      <c r="L14" s="12">
        <v>84301250</v>
      </c>
      <c r="M14" s="12">
        <v>0</v>
      </c>
      <c r="N14" s="12">
        <v>1576861250</v>
      </c>
      <c r="O14" s="15">
        <v>8.6567263478029233E-2</v>
      </c>
      <c r="P14" s="12">
        <v>6095708054.166666</v>
      </c>
      <c r="Q14" s="12">
        <v>5767151316.166667</v>
      </c>
      <c r="R14" s="12">
        <v>1182841916.6666667</v>
      </c>
      <c r="S14" s="12">
        <v>0</v>
      </c>
      <c r="T14" s="12">
        <v>12735651287.000002</v>
      </c>
      <c r="U14" s="15">
        <v>0.69916771721420079</v>
      </c>
      <c r="V14" s="12">
        <v>2495833333.3333335</v>
      </c>
      <c r="W14" s="12">
        <v>1232099399</v>
      </c>
      <c r="X14" s="12">
        <v>175000000</v>
      </c>
      <c r="Y14" s="12">
        <v>0</v>
      </c>
      <c r="Z14" s="12">
        <v>3902932732.3333335</v>
      </c>
      <c r="AA14" s="15">
        <v>0.21426501930776992</v>
      </c>
      <c r="AB14" s="42" t="s">
        <v>51</v>
      </c>
      <c r="AC14" s="42" t="s">
        <v>196</v>
      </c>
    </row>
    <row r="15" spans="1:29" x14ac:dyDescent="0.35">
      <c r="A15" s="11" t="s">
        <v>53</v>
      </c>
      <c r="B15" s="11" t="s">
        <v>54</v>
      </c>
      <c r="C15" s="11">
        <v>1</v>
      </c>
      <c r="D15" s="12">
        <v>0</v>
      </c>
      <c r="E15" s="12">
        <v>0</v>
      </c>
      <c r="F15" s="12">
        <v>0</v>
      </c>
      <c r="G15" s="12">
        <v>84301250</v>
      </c>
      <c r="H15" s="13">
        <v>84301250</v>
      </c>
      <c r="I15" s="14">
        <v>1.6315186788021544E-4</v>
      </c>
      <c r="J15" s="12">
        <v>0</v>
      </c>
      <c r="K15" s="12">
        <v>0</v>
      </c>
      <c r="L15" s="12">
        <v>0</v>
      </c>
      <c r="M15" s="12">
        <v>84301250</v>
      </c>
      <c r="N15" s="12">
        <v>84301250</v>
      </c>
      <c r="O15" s="15">
        <v>1</v>
      </c>
      <c r="P15" s="12">
        <v>0</v>
      </c>
      <c r="Q15" s="12">
        <v>0</v>
      </c>
      <c r="R15" s="12">
        <v>0</v>
      </c>
      <c r="S15" s="12">
        <v>0</v>
      </c>
      <c r="T15" s="12">
        <v>0</v>
      </c>
      <c r="U15" s="15">
        <v>0</v>
      </c>
      <c r="V15" s="12">
        <v>0</v>
      </c>
      <c r="W15" s="12">
        <v>0</v>
      </c>
      <c r="X15" s="12">
        <v>0</v>
      </c>
      <c r="Y15" s="12">
        <v>0</v>
      </c>
      <c r="Z15" s="12">
        <v>0</v>
      </c>
      <c r="AA15" s="15">
        <v>0</v>
      </c>
      <c r="AB15" s="42" t="s">
        <v>53</v>
      </c>
      <c r="AC15" s="42" t="s">
        <v>196</v>
      </c>
    </row>
    <row r="16" spans="1:29" x14ac:dyDescent="0.35">
      <c r="A16" s="11" t="s">
        <v>55</v>
      </c>
      <c r="B16" s="11" t="s">
        <v>56</v>
      </c>
      <c r="C16" s="11">
        <v>2</v>
      </c>
      <c r="D16" s="12">
        <v>5830500</v>
      </c>
      <c r="E16" s="12">
        <v>31005000</v>
      </c>
      <c r="F16" s="12">
        <v>0</v>
      </c>
      <c r="G16" s="12">
        <v>0</v>
      </c>
      <c r="H16" s="13">
        <v>36835500</v>
      </c>
      <c r="I16" s="14">
        <v>7.1289341846077922E-5</v>
      </c>
      <c r="J16" s="12">
        <v>0</v>
      </c>
      <c r="K16" s="12">
        <v>0</v>
      </c>
      <c r="L16" s="12">
        <v>0</v>
      </c>
      <c r="M16" s="12">
        <v>0</v>
      </c>
      <c r="N16" s="12">
        <v>0</v>
      </c>
      <c r="O16" s="15">
        <v>0</v>
      </c>
      <c r="P16" s="12">
        <v>0</v>
      </c>
      <c r="Q16" s="12">
        <v>31005000</v>
      </c>
      <c r="R16" s="12">
        <v>0</v>
      </c>
      <c r="S16" s="12">
        <v>0</v>
      </c>
      <c r="T16" s="12">
        <v>36835500</v>
      </c>
      <c r="U16" s="15">
        <v>1</v>
      </c>
      <c r="V16" s="12">
        <v>0</v>
      </c>
      <c r="W16" s="12">
        <v>0</v>
      </c>
      <c r="X16" s="12">
        <v>0</v>
      </c>
      <c r="Y16" s="12">
        <v>0</v>
      </c>
      <c r="Z16" s="12">
        <v>0</v>
      </c>
      <c r="AA16" s="15">
        <v>0</v>
      </c>
      <c r="AB16" s="42" t="s">
        <v>55</v>
      </c>
      <c r="AC16" s="42" t="s">
        <v>196</v>
      </c>
    </row>
    <row r="17" spans="1:29" x14ac:dyDescent="0.35">
      <c r="A17" s="11" t="s">
        <v>57</v>
      </c>
      <c r="B17" s="11" t="s">
        <v>58</v>
      </c>
      <c r="C17" s="11">
        <v>12</v>
      </c>
      <c r="D17" s="12">
        <v>0</v>
      </c>
      <c r="E17" s="12">
        <v>489768333.33333337</v>
      </c>
      <c r="F17" s="12">
        <v>1060567500</v>
      </c>
      <c r="G17" s="12">
        <v>387492500</v>
      </c>
      <c r="H17" s="13">
        <v>1937828333.3333335</v>
      </c>
      <c r="I17" s="14">
        <v>3.7503632771108152E-3</v>
      </c>
      <c r="J17" s="12">
        <v>0</v>
      </c>
      <c r="K17" s="12">
        <v>0</v>
      </c>
      <c r="L17" s="12">
        <v>310050000</v>
      </c>
      <c r="M17" s="12">
        <v>0</v>
      </c>
      <c r="N17" s="12">
        <v>310050000</v>
      </c>
      <c r="O17" s="15">
        <v>0.15999869269465733</v>
      </c>
      <c r="P17" s="12">
        <v>0</v>
      </c>
      <c r="Q17" s="12">
        <v>489768333.33333337</v>
      </c>
      <c r="R17" s="12">
        <v>1060567500</v>
      </c>
      <c r="S17" s="12">
        <v>387492500</v>
      </c>
      <c r="T17" s="12">
        <v>1627778333.3333335</v>
      </c>
      <c r="U17" s="15">
        <v>0.84000130730534273</v>
      </c>
      <c r="V17" s="12">
        <v>0</v>
      </c>
      <c r="W17" s="12">
        <v>0</v>
      </c>
      <c r="X17" s="12">
        <v>0</v>
      </c>
      <c r="Y17" s="12">
        <v>0</v>
      </c>
      <c r="Z17" s="12">
        <v>0</v>
      </c>
      <c r="AA17" s="15">
        <v>0</v>
      </c>
      <c r="AB17" s="42" t="s">
        <v>57</v>
      </c>
      <c r="AC17" s="42" t="s">
        <v>196</v>
      </c>
    </row>
    <row r="18" spans="1:29" x14ac:dyDescent="0.35">
      <c r="A18" s="11" t="s">
        <v>59</v>
      </c>
      <c r="B18" s="11" t="s">
        <v>60</v>
      </c>
      <c r="C18" s="11">
        <v>60</v>
      </c>
      <c r="D18" s="12">
        <v>580800000</v>
      </c>
      <c r="E18" s="12">
        <v>4156283284.166667</v>
      </c>
      <c r="F18" s="12">
        <v>3808536210.8333335</v>
      </c>
      <c r="G18" s="12">
        <v>1730301483.5</v>
      </c>
      <c r="H18" s="13">
        <v>10275920978.5</v>
      </c>
      <c r="I18" s="14">
        <v>1.988743585453082E-2</v>
      </c>
      <c r="J18" s="12">
        <v>580800000</v>
      </c>
      <c r="K18" s="12">
        <v>2328600000</v>
      </c>
      <c r="L18" s="12">
        <v>575306666.66666663</v>
      </c>
      <c r="M18" s="12">
        <v>310050000</v>
      </c>
      <c r="N18" s="12">
        <v>3794756666.6666665</v>
      </c>
      <c r="O18" s="15">
        <v>0.36928628340041947</v>
      </c>
      <c r="P18" s="12">
        <v>0</v>
      </c>
      <c r="Q18" s="12">
        <v>3120048284.1666665</v>
      </c>
      <c r="R18" s="12">
        <v>2983229544.1666665</v>
      </c>
      <c r="S18" s="12">
        <v>1642801483.5</v>
      </c>
      <c r="T18" s="12">
        <v>5893664311.833334</v>
      </c>
      <c r="U18" s="15">
        <v>0.57354122556649378</v>
      </c>
      <c r="V18" s="12">
        <v>0</v>
      </c>
      <c r="W18" s="12">
        <v>250000000</v>
      </c>
      <c r="X18" s="12">
        <v>250000000</v>
      </c>
      <c r="Y18" s="12">
        <v>87500000</v>
      </c>
      <c r="Z18" s="12">
        <v>587500000</v>
      </c>
      <c r="AA18" s="15">
        <v>5.7172491033086824E-2</v>
      </c>
      <c r="AB18" s="42" t="s">
        <v>59</v>
      </c>
      <c r="AC18" s="42" t="s">
        <v>196</v>
      </c>
    </row>
    <row r="19" spans="1:29" x14ac:dyDescent="0.35">
      <c r="A19" s="43" t="s">
        <v>61</v>
      </c>
      <c r="B19" s="11" t="s">
        <v>62</v>
      </c>
      <c r="C19" s="11">
        <v>0</v>
      </c>
      <c r="D19" s="12">
        <v>0</v>
      </c>
      <c r="E19" s="12">
        <v>0</v>
      </c>
      <c r="F19" s="12">
        <v>0</v>
      </c>
      <c r="G19" s="12">
        <v>0</v>
      </c>
      <c r="H19" s="13">
        <v>0</v>
      </c>
      <c r="I19" s="14">
        <v>0</v>
      </c>
      <c r="J19" s="12">
        <v>0</v>
      </c>
      <c r="K19" s="12">
        <v>0</v>
      </c>
      <c r="L19" s="12">
        <v>0</v>
      </c>
      <c r="M19" s="12">
        <v>0</v>
      </c>
      <c r="N19" s="12">
        <v>0</v>
      </c>
      <c r="O19" s="15" t="s">
        <v>36</v>
      </c>
      <c r="P19" s="12">
        <v>0</v>
      </c>
      <c r="Q19" s="12">
        <v>0</v>
      </c>
      <c r="R19" s="12">
        <v>0</v>
      </c>
      <c r="S19" s="12">
        <v>0</v>
      </c>
      <c r="T19" s="12">
        <v>0</v>
      </c>
      <c r="U19" s="15" t="s">
        <v>36</v>
      </c>
      <c r="V19" s="12">
        <v>0</v>
      </c>
      <c r="W19" s="12">
        <v>0</v>
      </c>
      <c r="X19" s="12">
        <v>0</v>
      </c>
      <c r="Y19" s="12">
        <v>0</v>
      </c>
      <c r="Z19" s="12">
        <v>0</v>
      </c>
      <c r="AA19" s="15" t="s">
        <v>36</v>
      </c>
      <c r="AB19" s="42" t="s">
        <v>37</v>
      </c>
      <c r="AC19" s="42" t="s">
        <v>194</v>
      </c>
    </row>
    <row r="20" spans="1:29" x14ac:dyDescent="0.35">
      <c r="A20" s="11" t="s">
        <v>63</v>
      </c>
      <c r="B20" s="11" t="s">
        <v>64</v>
      </c>
      <c r="C20" s="11">
        <v>102</v>
      </c>
      <c r="D20" s="12">
        <v>13914052314.416155</v>
      </c>
      <c r="E20" s="12">
        <v>9163820783.1966972</v>
      </c>
      <c r="F20" s="12">
        <v>1201295000</v>
      </c>
      <c r="G20" s="12">
        <v>769540000</v>
      </c>
      <c r="H20" s="13">
        <v>25048708097.612854</v>
      </c>
      <c r="I20" s="14">
        <v>4.8477851919299125E-2</v>
      </c>
      <c r="J20" s="12">
        <v>2485838833.333333</v>
      </c>
      <c r="K20" s="12">
        <v>1083308333.3333333</v>
      </c>
      <c r="L20" s="12">
        <v>74750000</v>
      </c>
      <c r="M20" s="12">
        <v>425550000</v>
      </c>
      <c r="N20" s="12">
        <v>4069447166.666666</v>
      </c>
      <c r="O20" s="15">
        <v>0.16246135931674996</v>
      </c>
      <c r="P20" s="12">
        <v>12947646481.082821</v>
      </c>
      <c r="Q20" s="12">
        <v>7769695783.1966953</v>
      </c>
      <c r="R20" s="12">
        <v>1126545000</v>
      </c>
      <c r="S20" s="12">
        <v>594540000</v>
      </c>
      <c r="T20" s="12">
        <v>20096188430.94619</v>
      </c>
      <c r="U20" s="15">
        <v>0.80228442730990024</v>
      </c>
      <c r="V20" s="12">
        <v>208072500</v>
      </c>
      <c r="W20" s="12">
        <v>500000000</v>
      </c>
      <c r="X20" s="12">
        <v>0</v>
      </c>
      <c r="Y20" s="12">
        <v>175000000</v>
      </c>
      <c r="Z20" s="12">
        <v>883072500</v>
      </c>
      <c r="AA20" s="15">
        <v>3.5254213373349857E-2</v>
      </c>
      <c r="AB20" s="42" t="s">
        <v>37</v>
      </c>
      <c r="AC20" s="42" t="s">
        <v>194</v>
      </c>
    </row>
    <row r="21" spans="1:29" x14ac:dyDescent="0.35">
      <c r="A21" s="11" t="s">
        <v>65</v>
      </c>
      <c r="B21" s="11" t="s">
        <v>66</v>
      </c>
      <c r="C21" s="11">
        <v>62</v>
      </c>
      <c r="D21" s="12">
        <v>786037734.19834173</v>
      </c>
      <c r="E21" s="12">
        <v>3991969095.833334</v>
      </c>
      <c r="F21" s="12">
        <v>6443015008.333333</v>
      </c>
      <c r="G21" s="12">
        <v>2862767075</v>
      </c>
      <c r="H21" s="13">
        <v>14083788913.365009</v>
      </c>
      <c r="I21" s="14">
        <v>2.7256967934000637E-2</v>
      </c>
      <c r="J21" s="12">
        <v>0</v>
      </c>
      <c r="K21" s="12">
        <v>0</v>
      </c>
      <c r="L21" s="12">
        <v>0</v>
      </c>
      <c r="M21" s="12">
        <v>0</v>
      </c>
      <c r="N21" s="12">
        <v>0</v>
      </c>
      <c r="O21" s="15">
        <v>0</v>
      </c>
      <c r="P21" s="12">
        <v>771203634.19834173</v>
      </c>
      <c r="Q21" s="12">
        <v>3991969095.833334</v>
      </c>
      <c r="R21" s="12">
        <v>6443015008.333333</v>
      </c>
      <c r="S21" s="12">
        <v>2608554312.5</v>
      </c>
      <c r="T21" s="12">
        <v>13814742050.865009</v>
      </c>
      <c r="U21" s="15">
        <v>0.9808966987395924</v>
      </c>
      <c r="V21" s="12">
        <v>14834100</v>
      </c>
      <c r="W21" s="12">
        <v>0</v>
      </c>
      <c r="X21" s="12">
        <v>0</v>
      </c>
      <c r="Y21" s="12">
        <v>254212762.5</v>
      </c>
      <c r="Z21" s="12">
        <v>269046862.5</v>
      </c>
      <c r="AA21" s="15">
        <v>1.9103301260407574E-2</v>
      </c>
      <c r="AB21" s="42" t="s">
        <v>199</v>
      </c>
      <c r="AC21" s="42" t="s">
        <v>200</v>
      </c>
    </row>
    <row r="22" spans="1:29" x14ac:dyDescent="0.35">
      <c r="A22" s="11" t="s">
        <v>67</v>
      </c>
      <c r="B22" s="11" t="s">
        <v>68</v>
      </c>
      <c r="C22" s="11">
        <v>35</v>
      </c>
      <c r="D22" s="12">
        <v>619072500</v>
      </c>
      <c r="E22" s="12">
        <v>1467891570.8333335</v>
      </c>
      <c r="F22" s="12">
        <v>3149925333.3333335</v>
      </c>
      <c r="G22" s="12">
        <v>387362500</v>
      </c>
      <c r="H22" s="13">
        <v>5624251904.166667</v>
      </c>
      <c r="I22" s="14">
        <v>1.0884858808068092E-2</v>
      </c>
      <c r="J22" s="12">
        <v>0</v>
      </c>
      <c r="K22" s="12">
        <v>0</v>
      </c>
      <c r="L22" s="12">
        <v>0</v>
      </c>
      <c r="M22" s="12">
        <v>0</v>
      </c>
      <c r="N22" s="12">
        <v>0</v>
      </c>
      <c r="O22" s="15">
        <v>0</v>
      </c>
      <c r="P22" s="12">
        <v>619072500</v>
      </c>
      <c r="Q22" s="12">
        <v>1467891570.8333335</v>
      </c>
      <c r="R22" s="12">
        <v>3149925333.333333</v>
      </c>
      <c r="S22" s="12">
        <v>387362500</v>
      </c>
      <c r="T22" s="12">
        <v>5624251904.166667</v>
      </c>
      <c r="U22" s="15">
        <v>1</v>
      </c>
      <c r="V22" s="12">
        <v>0</v>
      </c>
      <c r="W22" s="12">
        <v>0</v>
      </c>
      <c r="X22" s="12">
        <v>0</v>
      </c>
      <c r="Y22" s="12">
        <v>0</v>
      </c>
      <c r="Z22" s="12">
        <v>0</v>
      </c>
      <c r="AA22" s="15">
        <v>0</v>
      </c>
      <c r="AB22" s="42" t="s">
        <v>67</v>
      </c>
      <c r="AC22" s="42" t="s">
        <v>194</v>
      </c>
    </row>
    <row r="23" spans="1:29" x14ac:dyDescent="0.35">
      <c r="A23" s="11" t="s">
        <v>69</v>
      </c>
      <c r="B23" s="11">
        <v>0</v>
      </c>
      <c r="C23" s="11">
        <v>1</v>
      </c>
      <c r="D23" s="12">
        <v>204000000</v>
      </c>
      <c r="E23" s="12">
        <v>0</v>
      </c>
      <c r="F23" s="12">
        <v>0</v>
      </c>
      <c r="G23" s="12">
        <v>0</v>
      </c>
      <c r="H23" s="13">
        <v>204000000</v>
      </c>
      <c r="I23" s="14">
        <v>3.9481005379592772E-4</v>
      </c>
      <c r="J23" s="12">
        <v>0</v>
      </c>
      <c r="K23" s="12">
        <v>0</v>
      </c>
      <c r="L23" s="12">
        <v>0</v>
      </c>
      <c r="M23" s="12">
        <v>0</v>
      </c>
      <c r="N23" s="12">
        <v>0</v>
      </c>
      <c r="O23" s="15">
        <v>0</v>
      </c>
      <c r="P23" s="12">
        <v>0</v>
      </c>
      <c r="Q23" s="12">
        <v>0</v>
      </c>
      <c r="R23" s="12">
        <v>0</v>
      </c>
      <c r="S23" s="12">
        <v>0</v>
      </c>
      <c r="T23" s="12">
        <v>0</v>
      </c>
      <c r="U23" s="15">
        <v>0</v>
      </c>
      <c r="V23" s="12">
        <v>204000000</v>
      </c>
      <c r="W23" s="12">
        <v>0</v>
      </c>
      <c r="X23" s="12">
        <v>0</v>
      </c>
      <c r="Y23" s="12">
        <v>0</v>
      </c>
      <c r="Z23" s="12">
        <v>204000000</v>
      </c>
      <c r="AA23" s="15">
        <v>1</v>
      </c>
      <c r="AB23" s="42" t="s">
        <v>201</v>
      </c>
      <c r="AC23" s="42" t="s">
        <v>202</v>
      </c>
    </row>
    <row r="24" spans="1:29" x14ac:dyDescent="0.35">
      <c r="A24" s="11" t="s">
        <v>70</v>
      </c>
      <c r="B24" s="11" t="s">
        <v>71</v>
      </c>
      <c r="C24" s="11">
        <v>223</v>
      </c>
      <c r="D24" s="12">
        <v>31882685059.811382</v>
      </c>
      <c r="E24" s="12">
        <v>16174432933.333332</v>
      </c>
      <c r="F24" s="12">
        <v>3506179685.1834121</v>
      </c>
      <c r="G24" s="12">
        <v>607275000</v>
      </c>
      <c r="H24" s="13">
        <v>52170572678.328125</v>
      </c>
      <c r="I24" s="14">
        <v>0.10096797355732884</v>
      </c>
      <c r="J24" s="12">
        <v>2410865000</v>
      </c>
      <c r="K24" s="12">
        <v>752250000</v>
      </c>
      <c r="L24" s="12">
        <v>132075000</v>
      </c>
      <c r="M24" s="12">
        <v>0</v>
      </c>
      <c r="N24" s="12">
        <v>3295190000</v>
      </c>
      <c r="O24" s="15">
        <v>6.3161852186622361E-2</v>
      </c>
      <c r="P24" s="12">
        <v>29393340735.711391</v>
      </c>
      <c r="Q24" s="12">
        <v>15732232933.333332</v>
      </c>
      <c r="R24" s="12">
        <v>3172369685.1834121</v>
      </c>
      <c r="S24" s="12">
        <v>0</v>
      </c>
      <c r="T24" s="12">
        <v>46773153354.228127</v>
      </c>
      <c r="U24" s="15">
        <v>0.89654283924810918</v>
      </c>
      <c r="V24" s="12">
        <v>1900494324.1000001</v>
      </c>
      <c r="W24" s="12">
        <v>0</v>
      </c>
      <c r="X24" s="12">
        <v>201735000</v>
      </c>
      <c r="Y24" s="12">
        <v>0</v>
      </c>
      <c r="Z24" s="12">
        <v>2102229324.1000001</v>
      </c>
      <c r="AA24" s="15">
        <v>4.0295308565268542E-2</v>
      </c>
      <c r="AB24" s="42" t="s">
        <v>203</v>
      </c>
      <c r="AC24" s="42" t="s">
        <v>203</v>
      </c>
    </row>
    <row r="25" spans="1:29" x14ac:dyDescent="0.35">
      <c r="A25" s="11" t="s">
        <v>72</v>
      </c>
      <c r="B25" s="11" t="s">
        <v>73</v>
      </c>
      <c r="C25" s="11">
        <v>17</v>
      </c>
      <c r="D25" s="12">
        <v>932765000.00000012</v>
      </c>
      <c r="E25" s="12">
        <v>1491696726.6834121</v>
      </c>
      <c r="F25" s="12">
        <v>149383333.33333334</v>
      </c>
      <c r="G25" s="12">
        <v>488365000</v>
      </c>
      <c r="H25" s="13">
        <v>3062210060.0167456</v>
      </c>
      <c r="I25" s="14">
        <v>5.9264280320080508E-3</v>
      </c>
      <c r="J25" s="12">
        <v>292575000.00000006</v>
      </c>
      <c r="K25" s="12">
        <v>132075000</v>
      </c>
      <c r="L25" s="12">
        <v>0</v>
      </c>
      <c r="M25" s="12">
        <v>0</v>
      </c>
      <c r="N25" s="12">
        <v>424650000.00000006</v>
      </c>
      <c r="O25" s="15">
        <v>0.13867435338439124</v>
      </c>
      <c r="P25" s="12">
        <v>640190000</v>
      </c>
      <c r="Q25" s="12">
        <v>1359621726.6834121</v>
      </c>
      <c r="R25" s="12">
        <v>149383333.33333334</v>
      </c>
      <c r="S25" s="12">
        <v>488365000</v>
      </c>
      <c r="T25" s="12">
        <v>2637560060.0167456</v>
      </c>
      <c r="U25" s="15">
        <v>0.86132564661560884</v>
      </c>
      <c r="V25" s="12">
        <v>0</v>
      </c>
      <c r="W25" s="12">
        <v>0</v>
      </c>
      <c r="X25" s="12">
        <v>0</v>
      </c>
      <c r="Y25" s="12">
        <v>0</v>
      </c>
      <c r="Z25" s="12">
        <v>0</v>
      </c>
      <c r="AA25" s="15">
        <v>0</v>
      </c>
      <c r="AB25" s="42" t="s">
        <v>72</v>
      </c>
      <c r="AC25" s="42" t="s">
        <v>203</v>
      </c>
    </row>
    <row r="26" spans="1:29" x14ac:dyDescent="0.35">
      <c r="A26" s="11" t="s">
        <v>74</v>
      </c>
      <c r="B26" s="11" t="s">
        <v>75</v>
      </c>
      <c r="C26" s="11">
        <v>94</v>
      </c>
      <c r="D26" s="12">
        <v>7317585550</v>
      </c>
      <c r="E26" s="12">
        <v>5766459500.5734501</v>
      </c>
      <c r="F26" s="12">
        <v>1553951458.3333337</v>
      </c>
      <c r="G26" s="12">
        <v>259212500</v>
      </c>
      <c r="H26" s="13">
        <v>14897209008.906784</v>
      </c>
      <c r="I26" s="14">
        <v>2.8831215148116013E-2</v>
      </c>
      <c r="J26" s="12">
        <v>300000000</v>
      </c>
      <c r="K26" s="12">
        <v>0</v>
      </c>
      <c r="L26" s="12">
        <v>481758333.33333337</v>
      </c>
      <c r="M26" s="12">
        <v>0</v>
      </c>
      <c r="N26" s="12">
        <v>781758333.33333337</v>
      </c>
      <c r="O26" s="15">
        <v>5.2476831926432231E-2</v>
      </c>
      <c r="P26" s="12">
        <v>7122200550</v>
      </c>
      <c r="Q26" s="12">
        <v>5766459500.5734491</v>
      </c>
      <c r="R26" s="12">
        <v>1254516458.3333333</v>
      </c>
      <c r="S26" s="12">
        <v>259212500</v>
      </c>
      <c r="T26" s="12">
        <v>13913205675.57345</v>
      </c>
      <c r="U26" s="15">
        <v>0.93394713514826733</v>
      </c>
      <c r="V26" s="12">
        <v>195385000</v>
      </c>
      <c r="W26" s="12">
        <v>0</v>
      </c>
      <c r="X26" s="12">
        <v>6860000</v>
      </c>
      <c r="Y26" s="12">
        <v>0</v>
      </c>
      <c r="Z26" s="12">
        <v>202245000</v>
      </c>
      <c r="AA26" s="15">
        <v>1.3576032925300383E-2</v>
      </c>
      <c r="AB26" s="42" t="s">
        <v>203</v>
      </c>
      <c r="AC26" s="42" t="s">
        <v>203</v>
      </c>
    </row>
    <row r="27" spans="1:29" x14ac:dyDescent="0.35">
      <c r="A27" s="11" t="s">
        <v>76</v>
      </c>
      <c r="B27" s="11" t="s">
        <v>77</v>
      </c>
      <c r="C27" s="11">
        <v>2</v>
      </c>
      <c r="D27" s="12">
        <v>0</v>
      </c>
      <c r="E27" s="12">
        <v>55190000</v>
      </c>
      <c r="F27" s="12">
        <v>0</v>
      </c>
      <c r="G27" s="12">
        <v>0</v>
      </c>
      <c r="H27" s="13">
        <v>55190000</v>
      </c>
      <c r="I27" s="14">
        <v>1.0681160229900614E-4</v>
      </c>
      <c r="J27" s="12">
        <v>0</v>
      </c>
      <c r="K27" s="12">
        <v>0</v>
      </c>
      <c r="L27" s="12">
        <v>0</v>
      </c>
      <c r="M27" s="12">
        <v>0</v>
      </c>
      <c r="N27" s="12">
        <v>0</v>
      </c>
      <c r="O27" s="15">
        <v>0</v>
      </c>
      <c r="P27" s="12">
        <v>0</v>
      </c>
      <c r="Q27" s="12">
        <v>55190000</v>
      </c>
      <c r="R27" s="12">
        <v>0</v>
      </c>
      <c r="S27" s="12">
        <v>0</v>
      </c>
      <c r="T27" s="12">
        <v>55190000</v>
      </c>
      <c r="U27" s="15">
        <v>1</v>
      </c>
      <c r="V27" s="12">
        <v>0</v>
      </c>
      <c r="W27" s="12">
        <v>0</v>
      </c>
      <c r="X27" s="12">
        <v>0</v>
      </c>
      <c r="Y27" s="12">
        <v>0</v>
      </c>
      <c r="Z27" s="12">
        <v>0</v>
      </c>
      <c r="AA27" s="15">
        <v>0</v>
      </c>
      <c r="AB27" s="41" t="s">
        <v>76</v>
      </c>
      <c r="AC27" s="41" t="s">
        <v>204</v>
      </c>
    </row>
    <row r="28" spans="1:29" x14ac:dyDescent="0.35">
      <c r="A28" s="11" t="s">
        <v>78</v>
      </c>
      <c r="B28" s="11" t="s">
        <v>79</v>
      </c>
      <c r="C28" s="11">
        <v>53</v>
      </c>
      <c r="D28" s="12">
        <v>3127171040.5280671</v>
      </c>
      <c r="E28" s="12">
        <v>462247500.00000006</v>
      </c>
      <c r="F28" s="12">
        <v>0</v>
      </c>
      <c r="G28" s="12">
        <v>0</v>
      </c>
      <c r="H28" s="13">
        <v>3589418540.5280671</v>
      </c>
      <c r="I28" s="14">
        <v>6.9467574856960125E-3</v>
      </c>
      <c r="J28" s="12">
        <v>0</v>
      </c>
      <c r="K28" s="12">
        <v>0</v>
      </c>
      <c r="L28" s="12">
        <v>0</v>
      </c>
      <c r="M28" s="12">
        <v>0</v>
      </c>
      <c r="N28" s="12">
        <v>0</v>
      </c>
      <c r="O28" s="15">
        <v>0</v>
      </c>
      <c r="P28" s="12">
        <v>3127171040.5280671</v>
      </c>
      <c r="Q28" s="12">
        <v>0</v>
      </c>
      <c r="R28" s="12">
        <v>0</v>
      </c>
      <c r="S28" s="12">
        <v>0</v>
      </c>
      <c r="T28" s="12">
        <v>3589418540.5280671</v>
      </c>
      <c r="U28" s="15">
        <v>1</v>
      </c>
      <c r="V28" s="12">
        <v>0</v>
      </c>
      <c r="W28" s="12">
        <v>0</v>
      </c>
      <c r="X28" s="12">
        <v>0</v>
      </c>
      <c r="Y28" s="12">
        <v>0</v>
      </c>
      <c r="Z28" s="12">
        <v>0</v>
      </c>
      <c r="AA28" s="15">
        <v>0</v>
      </c>
      <c r="AB28" s="42" t="s">
        <v>205</v>
      </c>
      <c r="AC28" s="42" t="s">
        <v>206</v>
      </c>
    </row>
    <row r="29" spans="1:29" x14ac:dyDescent="0.35">
      <c r="A29" s="11" t="s">
        <v>80</v>
      </c>
      <c r="B29" s="11" t="s">
        <v>81</v>
      </c>
      <c r="C29" s="11">
        <v>72</v>
      </c>
      <c r="D29" s="12">
        <v>5195514882.8997955</v>
      </c>
      <c r="E29" s="12">
        <v>0</v>
      </c>
      <c r="F29" s="12">
        <v>0</v>
      </c>
      <c r="G29" s="12">
        <v>0</v>
      </c>
      <c r="H29" s="13">
        <v>5195514882.8997955</v>
      </c>
      <c r="I29" s="14">
        <v>1.0055105443211821E-2</v>
      </c>
      <c r="J29" s="12">
        <v>0</v>
      </c>
      <c r="K29" s="12">
        <v>0</v>
      </c>
      <c r="L29" s="12">
        <v>0</v>
      </c>
      <c r="M29" s="12">
        <v>0</v>
      </c>
      <c r="N29" s="12">
        <v>0</v>
      </c>
      <c r="O29" s="15">
        <v>0</v>
      </c>
      <c r="P29" s="12">
        <v>5195514882.8997955</v>
      </c>
      <c r="Q29" s="12">
        <v>0</v>
      </c>
      <c r="R29" s="12">
        <v>0</v>
      </c>
      <c r="S29" s="12">
        <v>0</v>
      </c>
      <c r="T29" s="12">
        <v>5195514882.8997955</v>
      </c>
      <c r="U29" s="15">
        <v>1</v>
      </c>
      <c r="V29" s="12">
        <v>0</v>
      </c>
      <c r="W29" s="12">
        <v>0</v>
      </c>
      <c r="X29" s="12">
        <v>0</v>
      </c>
      <c r="Y29" s="12">
        <v>0</v>
      </c>
      <c r="Z29" s="12">
        <v>0</v>
      </c>
      <c r="AA29" s="15">
        <v>0</v>
      </c>
      <c r="AB29" s="42" t="s">
        <v>205</v>
      </c>
      <c r="AC29" s="42" t="s">
        <v>206</v>
      </c>
    </row>
    <row r="30" spans="1:29" x14ac:dyDescent="0.35">
      <c r="A30" s="11" t="s">
        <v>82</v>
      </c>
      <c r="B30" s="11" t="s">
        <v>83</v>
      </c>
      <c r="C30" s="11">
        <v>0</v>
      </c>
      <c r="D30" s="12">
        <v>0</v>
      </c>
      <c r="E30" s="12">
        <v>0</v>
      </c>
      <c r="F30" s="12">
        <v>0</v>
      </c>
      <c r="G30" s="12">
        <v>0</v>
      </c>
      <c r="H30" s="13">
        <v>0</v>
      </c>
      <c r="I30" s="14">
        <v>0</v>
      </c>
      <c r="J30" s="12">
        <v>0</v>
      </c>
      <c r="K30" s="12">
        <v>0</v>
      </c>
      <c r="L30" s="12">
        <v>0</v>
      </c>
      <c r="M30" s="12">
        <v>0</v>
      </c>
      <c r="N30" s="12">
        <v>0</v>
      </c>
      <c r="O30" s="15" t="s">
        <v>36</v>
      </c>
      <c r="P30" s="12">
        <v>0</v>
      </c>
      <c r="Q30" s="12">
        <v>0</v>
      </c>
      <c r="R30" s="12">
        <v>0</v>
      </c>
      <c r="S30" s="12">
        <v>0</v>
      </c>
      <c r="T30" s="12">
        <v>0</v>
      </c>
      <c r="U30" s="15" t="s">
        <v>36</v>
      </c>
      <c r="V30" s="12">
        <v>0</v>
      </c>
      <c r="W30" s="12">
        <v>0</v>
      </c>
      <c r="X30" s="12">
        <v>0</v>
      </c>
      <c r="Y30" s="12">
        <v>0</v>
      </c>
      <c r="Z30" s="12">
        <v>0</v>
      </c>
      <c r="AA30" s="15" t="s">
        <v>36</v>
      </c>
      <c r="AB30" s="42" t="s">
        <v>207</v>
      </c>
      <c r="AC30" s="42" t="s">
        <v>208</v>
      </c>
    </row>
    <row r="31" spans="1:29" x14ac:dyDescent="0.35">
      <c r="A31" s="11" t="s">
        <v>84</v>
      </c>
      <c r="B31" s="11" t="s">
        <v>85</v>
      </c>
      <c r="C31" s="11">
        <v>1</v>
      </c>
      <c r="D31" s="12">
        <v>58330000</v>
      </c>
      <c r="E31" s="12">
        <v>0</v>
      </c>
      <c r="F31" s="12">
        <v>0</v>
      </c>
      <c r="G31" s="12">
        <v>0</v>
      </c>
      <c r="H31" s="13">
        <v>58330000</v>
      </c>
      <c r="I31" s="14">
        <v>1.1288858057802188E-4</v>
      </c>
      <c r="J31" s="12">
        <v>0</v>
      </c>
      <c r="K31" s="12">
        <v>0</v>
      </c>
      <c r="L31" s="12">
        <v>0</v>
      </c>
      <c r="M31" s="12">
        <v>0</v>
      </c>
      <c r="N31" s="12">
        <v>0</v>
      </c>
      <c r="O31" s="15">
        <v>0</v>
      </c>
      <c r="P31" s="12">
        <v>58330000</v>
      </c>
      <c r="Q31" s="12">
        <v>0</v>
      </c>
      <c r="R31" s="12">
        <v>0</v>
      </c>
      <c r="S31" s="12">
        <v>0</v>
      </c>
      <c r="T31" s="12">
        <v>58330000</v>
      </c>
      <c r="U31" s="15">
        <v>1</v>
      </c>
      <c r="V31" s="12">
        <v>0</v>
      </c>
      <c r="W31" s="12">
        <v>0</v>
      </c>
      <c r="X31" s="12">
        <v>0</v>
      </c>
      <c r="Y31" s="12">
        <v>0</v>
      </c>
      <c r="Z31" s="12">
        <v>0</v>
      </c>
      <c r="AA31" s="15">
        <v>0</v>
      </c>
      <c r="AB31" s="42" t="s">
        <v>209</v>
      </c>
      <c r="AC31" s="42" t="s">
        <v>210</v>
      </c>
    </row>
    <row r="32" spans="1:29" x14ac:dyDescent="0.35">
      <c r="A32" s="11" t="s">
        <v>86</v>
      </c>
      <c r="B32" s="11" t="s">
        <v>87</v>
      </c>
      <c r="C32" s="11">
        <v>3</v>
      </c>
      <c r="D32" s="12">
        <v>137069500</v>
      </c>
      <c r="E32" s="12">
        <v>0</v>
      </c>
      <c r="F32" s="12">
        <v>0</v>
      </c>
      <c r="G32" s="12">
        <v>0</v>
      </c>
      <c r="H32" s="13">
        <v>137069500</v>
      </c>
      <c r="I32" s="14">
        <v>2.6527655229794566E-4</v>
      </c>
      <c r="J32" s="12">
        <v>0</v>
      </c>
      <c r="K32" s="12">
        <v>0</v>
      </c>
      <c r="L32" s="12">
        <v>0</v>
      </c>
      <c r="M32" s="12">
        <v>0</v>
      </c>
      <c r="N32" s="12">
        <v>0</v>
      </c>
      <c r="O32" s="15">
        <v>0</v>
      </c>
      <c r="P32" s="12">
        <v>137069500</v>
      </c>
      <c r="Q32" s="12">
        <v>0</v>
      </c>
      <c r="R32" s="12">
        <v>0</v>
      </c>
      <c r="S32" s="12">
        <v>0</v>
      </c>
      <c r="T32" s="12">
        <v>137069500</v>
      </c>
      <c r="U32" s="15">
        <v>1</v>
      </c>
      <c r="V32" s="12">
        <v>0</v>
      </c>
      <c r="W32" s="12">
        <v>0</v>
      </c>
      <c r="X32" s="12">
        <v>0</v>
      </c>
      <c r="Y32" s="12">
        <v>0</v>
      </c>
      <c r="Z32" s="12">
        <v>0</v>
      </c>
      <c r="AA32" s="15">
        <v>0</v>
      </c>
      <c r="AB32" s="42" t="s">
        <v>211</v>
      </c>
      <c r="AC32" s="42" t="s">
        <v>212</v>
      </c>
    </row>
    <row r="33" spans="1:29" x14ac:dyDescent="0.35">
      <c r="A33" s="11" t="s">
        <v>88</v>
      </c>
      <c r="B33" s="11" t="s">
        <v>89</v>
      </c>
      <c r="C33" s="11">
        <v>1</v>
      </c>
      <c r="D33" s="12">
        <v>23920000</v>
      </c>
      <c r="E33" s="12">
        <v>0</v>
      </c>
      <c r="F33" s="12">
        <v>0</v>
      </c>
      <c r="G33" s="12">
        <v>0</v>
      </c>
      <c r="H33" s="13">
        <v>23920000</v>
      </c>
      <c r="I33" s="14">
        <v>4.6293414150973483E-5</v>
      </c>
      <c r="J33" s="12">
        <v>0</v>
      </c>
      <c r="K33" s="12">
        <v>0</v>
      </c>
      <c r="L33" s="12">
        <v>0</v>
      </c>
      <c r="M33" s="12">
        <v>0</v>
      </c>
      <c r="N33" s="12">
        <v>0</v>
      </c>
      <c r="O33" s="15">
        <v>0</v>
      </c>
      <c r="P33" s="12">
        <v>23920000</v>
      </c>
      <c r="Q33" s="12">
        <v>0</v>
      </c>
      <c r="R33" s="12">
        <v>0</v>
      </c>
      <c r="S33" s="12">
        <v>0</v>
      </c>
      <c r="T33" s="12">
        <v>23920000</v>
      </c>
      <c r="U33" s="15">
        <v>1</v>
      </c>
      <c r="V33" s="12">
        <v>0</v>
      </c>
      <c r="W33" s="12">
        <v>0</v>
      </c>
      <c r="X33" s="12">
        <v>0</v>
      </c>
      <c r="Y33" s="12">
        <v>0</v>
      </c>
      <c r="Z33" s="12">
        <v>0</v>
      </c>
      <c r="AA33" s="15">
        <v>0</v>
      </c>
      <c r="AB33" s="42" t="s">
        <v>213</v>
      </c>
      <c r="AC33" s="42" t="s">
        <v>214</v>
      </c>
    </row>
    <row r="34" spans="1:29" x14ac:dyDescent="0.35">
      <c r="A34" s="11" t="s">
        <v>90</v>
      </c>
      <c r="B34" s="11" t="s">
        <v>91</v>
      </c>
      <c r="C34" s="11">
        <v>0</v>
      </c>
      <c r="D34" s="12">
        <v>0</v>
      </c>
      <c r="E34" s="12">
        <v>0</v>
      </c>
      <c r="F34" s="12">
        <v>0</v>
      </c>
      <c r="G34" s="12">
        <v>0</v>
      </c>
      <c r="H34" s="13">
        <v>0</v>
      </c>
      <c r="I34" s="14">
        <v>0</v>
      </c>
      <c r="J34" s="12">
        <v>0</v>
      </c>
      <c r="K34" s="12">
        <v>0</v>
      </c>
      <c r="L34" s="12">
        <v>0</v>
      </c>
      <c r="M34" s="12">
        <v>0</v>
      </c>
      <c r="N34" s="12">
        <v>0</v>
      </c>
      <c r="O34" s="15" t="s">
        <v>36</v>
      </c>
      <c r="P34" s="12">
        <v>0</v>
      </c>
      <c r="Q34" s="12">
        <v>0</v>
      </c>
      <c r="R34" s="12">
        <v>0</v>
      </c>
      <c r="S34" s="12">
        <v>0</v>
      </c>
      <c r="T34" s="12">
        <v>0</v>
      </c>
      <c r="U34" s="15" t="s">
        <v>36</v>
      </c>
      <c r="V34" s="12">
        <v>0</v>
      </c>
      <c r="W34" s="12">
        <v>0</v>
      </c>
      <c r="X34" s="12">
        <v>0</v>
      </c>
      <c r="Y34" s="12">
        <v>0</v>
      </c>
      <c r="Z34" s="12">
        <v>0</v>
      </c>
      <c r="AA34" s="15" t="s">
        <v>36</v>
      </c>
      <c r="AB34" s="42" t="s">
        <v>215</v>
      </c>
      <c r="AC34" s="42" t="s">
        <v>216</v>
      </c>
    </row>
    <row r="35" spans="1:29" x14ac:dyDescent="0.35">
      <c r="A35" s="43" t="s">
        <v>92</v>
      </c>
      <c r="B35" s="11" t="s">
        <v>92</v>
      </c>
      <c r="C35" s="11">
        <v>1</v>
      </c>
      <c r="D35" s="12">
        <v>33210000</v>
      </c>
      <c r="E35" s="12">
        <v>0</v>
      </c>
      <c r="F35" s="12">
        <v>0</v>
      </c>
      <c r="G35" s="12">
        <v>0</v>
      </c>
      <c r="H35" s="13">
        <v>33210000</v>
      </c>
      <c r="I35" s="14">
        <v>6.4272754345895885E-5</v>
      </c>
      <c r="J35" s="12">
        <v>0</v>
      </c>
      <c r="K35" s="12">
        <v>0</v>
      </c>
      <c r="L35" s="12">
        <v>0</v>
      </c>
      <c r="M35" s="12">
        <v>0</v>
      </c>
      <c r="N35" s="12">
        <v>0</v>
      </c>
      <c r="O35" s="15">
        <v>0</v>
      </c>
      <c r="P35" s="12">
        <v>0</v>
      </c>
      <c r="Q35" s="12">
        <v>0</v>
      </c>
      <c r="R35" s="12">
        <v>0</v>
      </c>
      <c r="S35" s="12">
        <v>0</v>
      </c>
      <c r="T35" s="12">
        <v>33210000</v>
      </c>
      <c r="U35" s="15">
        <v>1</v>
      </c>
      <c r="V35" s="12">
        <v>0</v>
      </c>
      <c r="W35" s="12">
        <v>0</v>
      </c>
      <c r="X35" s="12">
        <v>0</v>
      </c>
      <c r="Y35" s="12">
        <v>0</v>
      </c>
      <c r="Z35" s="12">
        <v>0</v>
      </c>
      <c r="AA35" s="15">
        <v>0</v>
      </c>
      <c r="AB35" s="42" t="s">
        <v>365</v>
      </c>
      <c r="AC35" s="42" t="s">
        <v>321</v>
      </c>
    </row>
    <row r="36" spans="1:29" x14ac:dyDescent="0.35">
      <c r="A36" s="11" t="s">
        <v>93</v>
      </c>
      <c r="B36" s="11" t="s">
        <v>94</v>
      </c>
      <c r="C36" s="11">
        <v>0</v>
      </c>
      <c r="D36" s="12">
        <v>0</v>
      </c>
      <c r="E36" s="12">
        <v>0</v>
      </c>
      <c r="F36" s="12">
        <v>0</v>
      </c>
      <c r="G36" s="12">
        <v>0</v>
      </c>
      <c r="H36" s="13">
        <v>0</v>
      </c>
      <c r="I36" s="14">
        <v>0</v>
      </c>
      <c r="J36" s="12">
        <v>0</v>
      </c>
      <c r="K36" s="12">
        <v>0</v>
      </c>
      <c r="L36" s="12">
        <v>0</v>
      </c>
      <c r="M36" s="12">
        <v>0</v>
      </c>
      <c r="N36" s="12">
        <v>0</v>
      </c>
      <c r="O36" s="15" t="s">
        <v>36</v>
      </c>
      <c r="P36" s="12">
        <v>0</v>
      </c>
      <c r="Q36" s="12">
        <v>0</v>
      </c>
      <c r="R36" s="12">
        <v>0</v>
      </c>
      <c r="S36" s="12">
        <v>0</v>
      </c>
      <c r="T36" s="12">
        <v>0</v>
      </c>
      <c r="U36" s="15" t="s">
        <v>36</v>
      </c>
      <c r="V36" s="12">
        <v>0</v>
      </c>
      <c r="W36" s="12">
        <v>0</v>
      </c>
      <c r="X36" s="12">
        <v>0</v>
      </c>
      <c r="Y36" s="12">
        <v>0</v>
      </c>
      <c r="Z36" s="12">
        <v>0</v>
      </c>
      <c r="AA36" s="15" t="s">
        <v>36</v>
      </c>
      <c r="AB36" s="42" t="s">
        <v>205</v>
      </c>
      <c r="AC36" s="42" t="s">
        <v>206</v>
      </c>
    </row>
    <row r="37" spans="1:29" x14ac:dyDescent="0.35">
      <c r="A37" s="11" t="s">
        <v>95</v>
      </c>
      <c r="B37" s="11" t="s">
        <v>96</v>
      </c>
      <c r="C37" s="11">
        <v>0</v>
      </c>
      <c r="D37" s="12">
        <v>0</v>
      </c>
      <c r="E37" s="12">
        <v>0</v>
      </c>
      <c r="F37" s="12">
        <v>0</v>
      </c>
      <c r="G37" s="12">
        <v>0</v>
      </c>
      <c r="H37" s="13">
        <v>0</v>
      </c>
      <c r="I37" s="14">
        <v>0</v>
      </c>
      <c r="J37" s="12">
        <v>0</v>
      </c>
      <c r="K37" s="12">
        <v>0</v>
      </c>
      <c r="L37" s="12">
        <v>0</v>
      </c>
      <c r="M37" s="12">
        <v>0</v>
      </c>
      <c r="N37" s="12">
        <v>0</v>
      </c>
      <c r="O37" s="15" t="s">
        <v>36</v>
      </c>
      <c r="P37" s="12">
        <v>0</v>
      </c>
      <c r="Q37" s="12">
        <v>0</v>
      </c>
      <c r="R37" s="12">
        <v>0</v>
      </c>
      <c r="S37" s="12">
        <v>0</v>
      </c>
      <c r="T37" s="12">
        <v>0</v>
      </c>
      <c r="U37" s="15" t="s">
        <v>36</v>
      </c>
      <c r="V37" s="12">
        <v>0</v>
      </c>
      <c r="W37" s="12">
        <v>0</v>
      </c>
      <c r="X37" s="12">
        <v>0</v>
      </c>
      <c r="Y37" s="12">
        <v>0</v>
      </c>
      <c r="Z37" s="12">
        <v>0</v>
      </c>
      <c r="AA37" s="15" t="s">
        <v>36</v>
      </c>
      <c r="AB37" s="42" t="s">
        <v>205</v>
      </c>
      <c r="AC37" s="42" t="s">
        <v>206</v>
      </c>
    </row>
    <row r="38" spans="1:29" x14ac:dyDescent="0.35">
      <c r="A38" s="11" t="s">
        <v>97</v>
      </c>
      <c r="B38" s="11" t="s">
        <v>98</v>
      </c>
      <c r="C38" s="11">
        <v>21</v>
      </c>
      <c r="D38" s="12">
        <v>1613358414.8299017</v>
      </c>
      <c r="E38" s="12">
        <v>526316000</v>
      </c>
      <c r="F38" s="12">
        <v>0</v>
      </c>
      <c r="G38" s="12">
        <v>0</v>
      </c>
      <c r="H38" s="13">
        <v>2139674414.8299017</v>
      </c>
      <c r="I38" s="14">
        <v>4.1410047589449201E-3</v>
      </c>
      <c r="J38" s="12">
        <v>0</v>
      </c>
      <c r="K38" s="12">
        <v>0</v>
      </c>
      <c r="L38" s="12">
        <v>0</v>
      </c>
      <c r="M38" s="12">
        <v>0</v>
      </c>
      <c r="N38" s="12">
        <v>0</v>
      </c>
      <c r="O38" s="15">
        <v>0</v>
      </c>
      <c r="P38" s="12">
        <v>1613358414.8299017</v>
      </c>
      <c r="Q38" s="12">
        <v>526316000</v>
      </c>
      <c r="R38" s="12">
        <v>0</v>
      </c>
      <c r="S38" s="12">
        <v>0</v>
      </c>
      <c r="T38" s="12">
        <v>2139674414.8299017</v>
      </c>
      <c r="U38" s="15">
        <v>1</v>
      </c>
      <c r="V38" s="12">
        <v>0</v>
      </c>
      <c r="W38" s="12">
        <v>0</v>
      </c>
      <c r="X38" s="12">
        <v>0</v>
      </c>
      <c r="Y38" s="12">
        <v>0</v>
      </c>
      <c r="Z38" s="12">
        <v>0</v>
      </c>
      <c r="AA38" s="15">
        <v>0</v>
      </c>
      <c r="AB38" s="42" t="s">
        <v>97</v>
      </c>
      <c r="AC38" s="42" t="s">
        <v>217</v>
      </c>
    </row>
    <row r="39" spans="1:29" x14ac:dyDescent="0.35">
      <c r="A39" s="11" t="s">
        <v>99</v>
      </c>
      <c r="B39" s="11" t="s">
        <v>99</v>
      </c>
      <c r="C39" s="11">
        <v>1</v>
      </c>
      <c r="D39" s="12">
        <v>26316000</v>
      </c>
      <c r="E39" s="12">
        <v>0</v>
      </c>
      <c r="F39" s="12">
        <v>0</v>
      </c>
      <c r="G39" s="12">
        <v>0</v>
      </c>
      <c r="H39" s="13">
        <v>26316000</v>
      </c>
      <c r="I39" s="14">
        <v>5.0930496939674674E-5</v>
      </c>
      <c r="J39" s="12">
        <v>0</v>
      </c>
      <c r="K39" s="12">
        <v>0</v>
      </c>
      <c r="L39" s="12">
        <v>0</v>
      </c>
      <c r="M39" s="12">
        <v>0</v>
      </c>
      <c r="N39" s="12">
        <v>0</v>
      </c>
      <c r="O39" s="15">
        <v>0</v>
      </c>
      <c r="P39" s="12">
        <v>26316000</v>
      </c>
      <c r="Q39" s="12">
        <v>0</v>
      </c>
      <c r="R39" s="12">
        <v>0</v>
      </c>
      <c r="S39" s="12">
        <v>0</v>
      </c>
      <c r="T39" s="12">
        <v>26316000</v>
      </c>
      <c r="U39" s="15">
        <v>1</v>
      </c>
      <c r="V39" s="12">
        <v>0</v>
      </c>
      <c r="W39" s="12">
        <v>0</v>
      </c>
      <c r="X39" s="12">
        <v>0</v>
      </c>
      <c r="Y39" s="12">
        <v>0</v>
      </c>
      <c r="Z39" s="12">
        <v>0</v>
      </c>
      <c r="AA39" s="15">
        <v>0</v>
      </c>
      <c r="AB39" s="42" t="s">
        <v>99</v>
      </c>
      <c r="AC39" s="42" t="s">
        <v>217</v>
      </c>
    </row>
    <row r="40" spans="1:29" x14ac:dyDescent="0.35">
      <c r="A40" s="11" t="s">
        <v>100</v>
      </c>
      <c r="B40" s="11" t="s">
        <v>101</v>
      </c>
      <c r="C40" s="11">
        <v>0</v>
      </c>
      <c r="D40" s="12">
        <v>0</v>
      </c>
      <c r="E40" s="12">
        <v>0</v>
      </c>
      <c r="F40" s="12">
        <v>0</v>
      </c>
      <c r="G40" s="12">
        <v>0</v>
      </c>
      <c r="H40" s="13">
        <v>0</v>
      </c>
      <c r="I40" s="14">
        <v>0</v>
      </c>
      <c r="J40" s="12">
        <v>0</v>
      </c>
      <c r="K40" s="12">
        <v>0</v>
      </c>
      <c r="L40" s="12">
        <v>0</v>
      </c>
      <c r="M40" s="12">
        <v>0</v>
      </c>
      <c r="N40" s="12">
        <v>0</v>
      </c>
      <c r="O40" s="15" t="s">
        <v>36</v>
      </c>
      <c r="P40" s="12">
        <v>0</v>
      </c>
      <c r="Q40" s="12">
        <v>0</v>
      </c>
      <c r="R40" s="12">
        <v>0</v>
      </c>
      <c r="S40" s="12">
        <v>0</v>
      </c>
      <c r="T40" s="12">
        <v>0</v>
      </c>
      <c r="U40" s="15" t="s">
        <v>36</v>
      </c>
      <c r="V40" s="12">
        <v>0</v>
      </c>
      <c r="W40" s="12">
        <v>0</v>
      </c>
      <c r="X40" s="12">
        <v>0</v>
      </c>
      <c r="Y40" s="12">
        <v>0</v>
      </c>
      <c r="Z40" s="12">
        <v>0</v>
      </c>
      <c r="AA40" s="15" t="s">
        <v>36</v>
      </c>
      <c r="AB40" s="42" t="s">
        <v>218</v>
      </c>
      <c r="AC40" s="42" t="s">
        <v>219</v>
      </c>
    </row>
    <row r="41" spans="1:29" x14ac:dyDescent="0.35">
      <c r="A41" s="11" t="s">
        <v>102</v>
      </c>
      <c r="B41" s="11" t="s">
        <v>103</v>
      </c>
      <c r="C41" s="11">
        <v>1</v>
      </c>
      <c r="D41" s="12">
        <v>0</v>
      </c>
      <c r="E41" s="12">
        <v>340560000</v>
      </c>
      <c r="F41" s="12">
        <v>0</v>
      </c>
      <c r="G41" s="12">
        <v>0</v>
      </c>
      <c r="H41" s="13">
        <v>340560000</v>
      </c>
      <c r="I41" s="14">
        <v>6.5910054863108406E-4</v>
      </c>
      <c r="J41" s="12">
        <v>0</v>
      </c>
      <c r="K41" s="12">
        <v>0</v>
      </c>
      <c r="L41" s="12">
        <v>0</v>
      </c>
      <c r="M41" s="12">
        <v>0</v>
      </c>
      <c r="N41" s="12">
        <v>0</v>
      </c>
      <c r="O41" s="15">
        <v>0</v>
      </c>
      <c r="P41" s="12">
        <v>0</v>
      </c>
      <c r="Q41" s="12">
        <v>340560000</v>
      </c>
      <c r="R41" s="12">
        <v>0</v>
      </c>
      <c r="S41" s="12">
        <v>0</v>
      </c>
      <c r="T41" s="12">
        <v>340560000</v>
      </c>
      <c r="U41" s="15">
        <v>1</v>
      </c>
      <c r="V41" s="12">
        <v>0</v>
      </c>
      <c r="W41" s="12">
        <v>0</v>
      </c>
      <c r="X41" s="12">
        <v>0</v>
      </c>
      <c r="Y41" s="12">
        <v>0</v>
      </c>
      <c r="Z41" s="12">
        <v>0</v>
      </c>
      <c r="AA41" s="15">
        <v>0</v>
      </c>
      <c r="AB41" s="42" t="s">
        <v>218</v>
      </c>
      <c r="AC41" s="42" t="s">
        <v>219</v>
      </c>
    </row>
    <row r="42" spans="1:29" x14ac:dyDescent="0.35">
      <c r="A42" s="11" t="s">
        <v>104</v>
      </c>
      <c r="B42" s="11" t="s">
        <v>105</v>
      </c>
      <c r="C42" s="11">
        <v>71</v>
      </c>
      <c r="D42" s="12">
        <v>998367312.30250001</v>
      </c>
      <c r="E42" s="12">
        <v>1903362212.9727039</v>
      </c>
      <c r="F42" s="12">
        <v>3861627316.3000007</v>
      </c>
      <c r="G42" s="12">
        <v>2304411762.5</v>
      </c>
      <c r="H42" s="13">
        <v>9067768604.0752048</v>
      </c>
      <c r="I42" s="14">
        <v>1.7549246129333118E-2</v>
      </c>
      <c r="J42" s="12">
        <v>0</v>
      </c>
      <c r="K42" s="12">
        <v>0</v>
      </c>
      <c r="L42" s="12">
        <v>0</v>
      </c>
      <c r="M42" s="12">
        <v>271512500</v>
      </c>
      <c r="N42" s="12">
        <v>271512500</v>
      </c>
      <c r="O42" s="15">
        <v>2.9942592478371999E-2</v>
      </c>
      <c r="P42" s="12">
        <v>610567312.30250001</v>
      </c>
      <c r="Q42" s="12">
        <v>1903362212.9727039</v>
      </c>
      <c r="R42" s="12">
        <v>3861627316.2999997</v>
      </c>
      <c r="S42" s="12">
        <v>2032899262.5</v>
      </c>
      <c r="T42" s="12">
        <v>8408456104.0752048</v>
      </c>
      <c r="U42" s="15">
        <v>0.92729054646325071</v>
      </c>
      <c r="V42" s="12">
        <v>387800000.00000006</v>
      </c>
      <c r="W42" s="12">
        <v>0</v>
      </c>
      <c r="X42" s="12">
        <v>0</v>
      </c>
      <c r="Y42" s="12">
        <v>0</v>
      </c>
      <c r="Z42" s="12">
        <v>387800000.00000006</v>
      </c>
      <c r="AA42" s="15">
        <v>4.2766861058377285E-2</v>
      </c>
      <c r="AB42" s="42" t="s">
        <v>220</v>
      </c>
      <c r="AC42" s="42" t="s">
        <v>221</v>
      </c>
    </row>
    <row r="43" spans="1:29" x14ac:dyDescent="0.35">
      <c r="A43" s="11" t="s">
        <v>106</v>
      </c>
      <c r="B43" s="11" t="s">
        <v>107</v>
      </c>
      <c r="C43" s="11">
        <v>5</v>
      </c>
      <c r="D43" s="12">
        <v>197976233.33333334</v>
      </c>
      <c r="E43" s="12">
        <v>472625000</v>
      </c>
      <c r="F43" s="12">
        <v>425550000</v>
      </c>
      <c r="G43" s="12">
        <v>89955000</v>
      </c>
      <c r="H43" s="13">
        <v>1186106233.3333335</v>
      </c>
      <c r="I43" s="14">
        <v>2.2955228715196988E-3</v>
      </c>
      <c r="J43" s="12">
        <v>0</v>
      </c>
      <c r="K43" s="12">
        <v>0</v>
      </c>
      <c r="L43" s="12">
        <v>0</v>
      </c>
      <c r="M43" s="12">
        <v>0</v>
      </c>
      <c r="N43" s="12">
        <v>0</v>
      </c>
      <c r="O43" s="15">
        <v>0</v>
      </c>
      <c r="P43" s="12">
        <v>194783333.33333334</v>
      </c>
      <c r="Q43" s="12">
        <v>0</v>
      </c>
      <c r="R43" s="12">
        <v>0</v>
      </c>
      <c r="S43" s="12">
        <v>89955000</v>
      </c>
      <c r="T43" s="12">
        <v>1186106233.3333335</v>
      </c>
      <c r="U43" s="15">
        <v>1</v>
      </c>
      <c r="V43" s="12">
        <v>0</v>
      </c>
      <c r="W43" s="12">
        <v>0</v>
      </c>
      <c r="X43" s="12">
        <v>0</v>
      </c>
      <c r="Y43" s="12">
        <v>0</v>
      </c>
      <c r="Z43" s="12">
        <v>0</v>
      </c>
      <c r="AA43" s="15">
        <v>0</v>
      </c>
      <c r="AB43" s="42" t="s">
        <v>106</v>
      </c>
      <c r="AC43" s="42" t="s">
        <v>222</v>
      </c>
    </row>
    <row r="44" spans="1:29" x14ac:dyDescent="0.35">
      <c r="A44" s="11" t="s">
        <v>108</v>
      </c>
      <c r="B44" s="11" t="s">
        <v>109</v>
      </c>
      <c r="C44" s="11">
        <v>0</v>
      </c>
      <c r="D44" s="12">
        <v>0</v>
      </c>
      <c r="E44" s="12">
        <v>0</v>
      </c>
      <c r="F44" s="12">
        <v>0</v>
      </c>
      <c r="G44" s="12">
        <v>0</v>
      </c>
      <c r="H44" s="13">
        <v>0</v>
      </c>
      <c r="I44" s="14">
        <v>0</v>
      </c>
      <c r="J44" s="12">
        <v>0</v>
      </c>
      <c r="K44" s="12">
        <v>0</v>
      </c>
      <c r="L44" s="12">
        <v>0</v>
      </c>
      <c r="M44" s="12">
        <v>0</v>
      </c>
      <c r="N44" s="12">
        <v>0</v>
      </c>
      <c r="O44" s="15" t="s">
        <v>36</v>
      </c>
      <c r="P44" s="12">
        <v>0</v>
      </c>
      <c r="Q44" s="12">
        <v>0</v>
      </c>
      <c r="R44" s="12">
        <v>0</v>
      </c>
      <c r="S44" s="12">
        <v>0</v>
      </c>
      <c r="T44" s="12">
        <v>0</v>
      </c>
      <c r="U44" s="15" t="s">
        <v>36</v>
      </c>
      <c r="V44" s="12">
        <v>0</v>
      </c>
      <c r="W44" s="12">
        <v>0</v>
      </c>
      <c r="X44" s="12">
        <v>0</v>
      </c>
      <c r="Y44" s="12">
        <v>0</v>
      </c>
      <c r="Z44" s="12">
        <v>0</v>
      </c>
      <c r="AA44" s="15" t="s">
        <v>36</v>
      </c>
      <c r="AB44" s="42" t="s">
        <v>223</v>
      </c>
      <c r="AC44" s="42" t="s">
        <v>224</v>
      </c>
    </row>
    <row r="45" spans="1:29" x14ac:dyDescent="0.35">
      <c r="A45" s="11" t="s">
        <v>110</v>
      </c>
      <c r="B45" s="11" t="s">
        <v>111</v>
      </c>
      <c r="C45" s="11">
        <v>19</v>
      </c>
      <c r="D45" s="12">
        <v>2450000000</v>
      </c>
      <c r="E45" s="12">
        <v>2484550000</v>
      </c>
      <c r="F45" s="12">
        <v>619237500</v>
      </c>
      <c r="G45" s="12">
        <v>381631250</v>
      </c>
      <c r="H45" s="13">
        <v>5935418750</v>
      </c>
      <c r="I45" s="14">
        <v>1.1487073509749304E-2</v>
      </c>
      <c r="J45" s="12">
        <v>0</v>
      </c>
      <c r="K45" s="12">
        <v>0</v>
      </c>
      <c r="L45" s="12">
        <v>0</v>
      </c>
      <c r="M45" s="12">
        <v>0</v>
      </c>
      <c r="N45" s="12">
        <v>0</v>
      </c>
      <c r="O45" s="15">
        <v>0</v>
      </c>
      <c r="P45" s="12">
        <v>0</v>
      </c>
      <c r="Q45" s="12">
        <v>250000000</v>
      </c>
      <c r="R45" s="12">
        <v>331737500</v>
      </c>
      <c r="S45" s="12">
        <v>381631250</v>
      </c>
      <c r="T45" s="12">
        <v>963368750</v>
      </c>
      <c r="U45" s="15">
        <v>0.16230847233819853</v>
      </c>
      <c r="V45" s="12">
        <v>2450000000</v>
      </c>
      <c r="W45" s="12">
        <v>2234550000</v>
      </c>
      <c r="X45" s="12">
        <v>287500000</v>
      </c>
      <c r="Y45" s="12">
        <v>0</v>
      </c>
      <c r="Z45" s="12">
        <v>4972050000</v>
      </c>
      <c r="AA45" s="15">
        <v>0.83769152766180144</v>
      </c>
      <c r="AB45" s="42" t="s">
        <v>225</v>
      </c>
      <c r="AC45" s="42" t="s">
        <v>226</v>
      </c>
    </row>
    <row r="46" spans="1:29" x14ac:dyDescent="0.35">
      <c r="A46" s="11" t="s">
        <v>112</v>
      </c>
      <c r="B46" s="11" t="s">
        <v>113</v>
      </c>
      <c r="C46" s="11">
        <v>0</v>
      </c>
      <c r="D46" s="12">
        <v>0</v>
      </c>
      <c r="E46" s="12">
        <v>0</v>
      </c>
      <c r="F46" s="12">
        <v>0</v>
      </c>
      <c r="G46" s="12">
        <v>0</v>
      </c>
      <c r="H46" s="13">
        <v>0</v>
      </c>
      <c r="I46" s="14">
        <v>0</v>
      </c>
      <c r="J46" s="12">
        <v>0</v>
      </c>
      <c r="K46" s="12">
        <v>0</v>
      </c>
      <c r="L46" s="12">
        <v>0</v>
      </c>
      <c r="M46" s="12">
        <v>0</v>
      </c>
      <c r="N46" s="12">
        <v>0</v>
      </c>
      <c r="O46" s="15" t="s">
        <v>36</v>
      </c>
      <c r="P46" s="12">
        <v>0</v>
      </c>
      <c r="Q46" s="12">
        <v>0</v>
      </c>
      <c r="R46" s="12">
        <v>0</v>
      </c>
      <c r="S46" s="12">
        <v>0</v>
      </c>
      <c r="T46" s="12">
        <v>0</v>
      </c>
      <c r="U46" s="15" t="s">
        <v>36</v>
      </c>
      <c r="V46" s="12">
        <v>0</v>
      </c>
      <c r="W46" s="12">
        <v>0</v>
      </c>
      <c r="X46" s="12">
        <v>0</v>
      </c>
      <c r="Y46" s="12">
        <v>0</v>
      </c>
      <c r="Z46" s="12">
        <v>0</v>
      </c>
      <c r="AA46" s="15" t="s">
        <v>36</v>
      </c>
      <c r="AB46" s="42" t="s">
        <v>225</v>
      </c>
      <c r="AC46" s="42" t="s">
        <v>226</v>
      </c>
    </row>
    <row r="47" spans="1:29" x14ac:dyDescent="0.35">
      <c r="A47" s="11" t="s">
        <v>114</v>
      </c>
      <c r="B47" s="11" t="s">
        <v>115</v>
      </c>
      <c r="C47" s="11">
        <v>0</v>
      </c>
      <c r="D47" s="12">
        <v>0</v>
      </c>
      <c r="E47" s="12">
        <v>0</v>
      </c>
      <c r="F47" s="12">
        <v>0</v>
      </c>
      <c r="G47" s="12">
        <v>0</v>
      </c>
      <c r="H47" s="13">
        <v>0</v>
      </c>
      <c r="I47" s="14">
        <v>0</v>
      </c>
      <c r="J47" s="12">
        <v>0</v>
      </c>
      <c r="K47" s="12">
        <v>0</v>
      </c>
      <c r="L47" s="12">
        <v>0</v>
      </c>
      <c r="M47" s="12">
        <v>0</v>
      </c>
      <c r="N47" s="12">
        <v>0</v>
      </c>
      <c r="O47" s="15" t="s">
        <v>36</v>
      </c>
      <c r="P47" s="12">
        <v>0</v>
      </c>
      <c r="Q47" s="12">
        <v>0</v>
      </c>
      <c r="R47" s="12">
        <v>0</v>
      </c>
      <c r="S47" s="12">
        <v>0</v>
      </c>
      <c r="T47" s="12">
        <v>0</v>
      </c>
      <c r="U47" s="15" t="s">
        <v>36</v>
      </c>
      <c r="V47" s="12">
        <v>0</v>
      </c>
      <c r="W47" s="12">
        <v>0</v>
      </c>
      <c r="X47" s="12">
        <v>0</v>
      </c>
      <c r="Y47" s="12">
        <v>0</v>
      </c>
      <c r="Z47" s="12">
        <v>0</v>
      </c>
      <c r="AA47" s="15" t="s">
        <v>36</v>
      </c>
      <c r="AB47" s="42" t="s">
        <v>366</v>
      </c>
      <c r="AC47" s="42" t="s">
        <v>226</v>
      </c>
    </row>
    <row r="48" spans="1:29" x14ac:dyDescent="0.35">
      <c r="A48" s="11" t="s">
        <v>116</v>
      </c>
      <c r="B48" s="11" t="s">
        <v>117</v>
      </c>
      <c r="C48" s="11">
        <v>0</v>
      </c>
      <c r="D48" s="12">
        <v>0</v>
      </c>
      <c r="E48" s="12">
        <v>0</v>
      </c>
      <c r="F48" s="12">
        <v>0</v>
      </c>
      <c r="G48" s="12">
        <v>0</v>
      </c>
      <c r="H48" s="13">
        <v>0</v>
      </c>
      <c r="I48" s="14">
        <v>0</v>
      </c>
      <c r="J48" s="12">
        <v>0</v>
      </c>
      <c r="K48" s="12">
        <v>0</v>
      </c>
      <c r="L48" s="12">
        <v>0</v>
      </c>
      <c r="M48" s="12">
        <v>0</v>
      </c>
      <c r="N48" s="12">
        <v>0</v>
      </c>
      <c r="O48" s="15" t="s">
        <v>36</v>
      </c>
      <c r="P48" s="12">
        <v>0</v>
      </c>
      <c r="Q48" s="12">
        <v>0</v>
      </c>
      <c r="R48" s="12">
        <v>0</v>
      </c>
      <c r="S48" s="12">
        <v>0</v>
      </c>
      <c r="T48" s="12">
        <v>0</v>
      </c>
      <c r="U48" s="15" t="s">
        <v>36</v>
      </c>
      <c r="V48" s="12">
        <v>0</v>
      </c>
      <c r="W48" s="12">
        <v>0</v>
      </c>
      <c r="X48" s="12">
        <v>0</v>
      </c>
      <c r="Y48" s="12">
        <v>0</v>
      </c>
      <c r="Z48" s="12">
        <v>0</v>
      </c>
      <c r="AA48" s="15" t="s">
        <v>36</v>
      </c>
      <c r="AB48" s="42" t="s">
        <v>227</v>
      </c>
      <c r="AC48" s="42" t="s">
        <v>228</v>
      </c>
    </row>
    <row r="49" spans="1:29" x14ac:dyDescent="0.35">
      <c r="A49" s="11" t="s">
        <v>118</v>
      </c>
      <c r="B49" s="11" t="s">
        <v>118</v>
      </c>
      <c r="C49" s="11">
        <v>4</v>
      </c>
      <c r="D49" s="12">
        <v>422080000</v>
      </c>
      <c r="E49" s="12">
        <v>25000000</v>
      </c>
      <c r="F49" s="12">
        <v>0</v>
      </c>
      <c r="G49" s="12">
        <v>0</v>
      </c>
      <c r="H49" s="13">
        <v>447080000</v>
      </c>
      <c r="I49" s="14">
        <v>8.6525332770138899E-4</v>
      </c>
      <c r="J49" s="12">
        <v>0</v>
      </c>
      <c r="K49" s="12">
        <v>0</v>
      </c>
      <c r="L49" s="12">
        <v>0</v>
      </c>
      <c r="M49" s="12">
        <v>0</v>
      </c>
      <c r="N49" s="12">
        <v>0</v>
      </c>
      <c r="O49" s="15">
        <v>0</v>
      </c>
      <c r="P49" s="12">
        <v>0</v>
      </c>
      <c r="Q49" s="12">
        <v>0</v>
      </c>
      <c r="R49" s="12">
        <v>0</v>
      </c>
      <c r="S49" s="12">
        <v>0</v>
      </c>
      <c r="T49" s="12">
        <v>447080000</v>
      </c>
      <c r="U49" s="15">
        <v>1</v>
      </c>
      <c r="V49" s="12">
        <v>0</v>
      </c>
      <c r="W49" s="12">
        <v>0</v>
      </c>
      <c r="X49" s="12">
        <v>0</v>
      </c>
      <c r="Y49" s="12">
        <v>0</v>
      </c>
      <c r="Z49" s="12">
        <v>0</v>
      </c>
      <c r="AA49" s="15">
        <v>0</v>
      </c>
      <c r="AB49" s="42" t="s">
        <v>229</v>
      </c>
      <c r="AC49" s="42" t="s">
        <v>230</v>
      </c>
    </row>
    <row r="50" spans="1:29" x14ac:dyDescent="0.35">
      <c r="A50" s="11" t="s">
        <v>119</v>
      </c>
      <c r="B50" s="11" t="s">
        <v>120</v>
      </c>
      <c r="C50" s="11">
        <v>5</v>
      </c>
      <c r="D50" s="12">
        <v>586250000</v>
      </c>
      <c r="E50" s="12">
        <v>257006666.66666666</v>
      </c>
      <c r="F50" s="12">
        <v>0</v>
      </c>
      <c r="G50" s="12">
        <v>0</v>
      </c>
      <c r="H50" s="13">
        <v>843256666.66666663</v>
      </c>
      <c r="I50" s="14">
        <v>1.6319912251492224E-3</v>
      </c>
      <c r="J50" s="12">
        <v>586250000</v>
      </c>
      <c r="K50" s="12">
        <v>0</v>
      </c>
      <c r="L50" s="12">
        <v>0</v>
      </c>
      <c r="M50" s="12">
        <v>0</v>
      </c>
      <c r="N50" s="12">
        <v>586250000</v>
      </c>
      <c r="O50" s="15">
        <v>0.69522130470358967</v>
      </c>
      <c r="P50" s="12">
        <v>0</v>
      </c>
      <c r="Q50" s="12">
        <v>257006666.66666666</v>
      </c>
      <c r="R50" s="12">
        <v>0</v>
      </c>
      <c r="S50" s="12">
        <v>0</v>
      </c>
      <c r="T50" s="12">
        <v>257006666.66666663</v>
      </c>
      <c r="U50" s="15">
        <v>0.30477869529641033</v>
      </c>
      <c r="V50" s="12">
        <v>0</v>
      </c>
      <c r="W50" s="12">
        <v>0</v>
      </c>
      <c r="X50" s="12">
        <v>0</v>
      </c>
      <c r="Y50" s="12">
        <v>0</v>
      </c>
      <c r="Z50" s="12">
        <v>0</v>
      </c>
      <c r="AA50" s="15">
        <v>0</v>
      </c>
      <c r="AB50" s="42" t="s">
        <v>231</v>
      </c>
      <c r="AC50" s="42" t="s">
        <v>232</v>
      </c>
    </row>
    <row r="51" spans="1:29" x14ac:dyDescent="0.35">
      <c r="A51" s="11" t="s">
        <v>121</v>
      </c>
      <c r="B51" s="11" t="s">
        <v>122</v>
      </c>
      <c r="C51" s="11">
        <v>4</v>
      </c>
      <c r="D51" s="12">
        <v>492405400</v>
      </c>
      <c r="E51" s="12">
        <v>0</v>
      </c>
      <c r="F51" s="12">
        <v>0</v>
      </c>
      <c r="G51" s="12">
        <v>0</v>
      </c>
      <c r="H51" s="13">
        <v>492405400</v>
      </c>
      <c r="I51" s="14">
        <v>9.5297354148728087E-4</v>
      </c>
      <c r="J51" s="12">
        <v>492405400</v>
      </c>
      <c r="K51" s="12">
        <v>0</v>
      </c>
      <c r="L51" s="12">
        <v>0</v>
      </c>
      <c r="M51" s="12">
        <v>0</v>
      </c>
      <c r="N51" s="12">
        <v>492405400</v>
      </c>
      <c r="O51" s="15">
        <v>1</v>
      </c>
      <c r="P51" s="12">
        <v>0</v>
      </c>
      <c r="Q51" s="12">
        <v>0</v>
      </c>
      <c r="R51" s="12">
        <v>0</v>
      </c>
      <c r="S51" s="12">
        <v>0</v>
      </c>
      <c r="T51" s="12">
        <v>0</v>
      </c>
      <c r="U51" s="15">
        <v>0</v>
      </c>
      <c r="V51" s="12">
        <v>0</v>
      </c>
      <c r="W51" s="12">
        <v>0</v>
      </c>
      <c r="X51" s="12">
        <v>0</v>
      </c>
      <c r="Y51" s="12">
        <v>0</v>
      </c>
      <c r="Z51" s="12">
        <v>0</v>
      </c>
      <c r="AA51" s="15">
        <v>0</v>
      </c>
      <c r="AB51" s="42" t="s">
        <v>233</v>
      </c>
      <c r="AC51" s="42" t="s">
        <v>234</v>
      </c>
    </row>
    <row r="52" spans="1:29" x14ac:dyDescent="0.35">
      <c r="A52" s="11" t="s">
        <v>123</v>
      </c>
      <c r="B52" s="11" t="s">
        <v>123</v>
      </c>
      <c r="C52" s="11">
        <v>92</v>
      </c>
      <c r="D52" s="12">
        <v>46783393461.79248</v>
      </c>
      <c r="E52" s="12">
        <v>0</v>
      </c>
      <c r="F52" s="12">
        <v>0</v>
      </c>
      <c r="G52" s="12">
        <v>0</v>
      </c>
      <c r="H52" s="13">
        <v>46783393461.79248</v>
      </c>
      <c r="I52" s="14">
        <v>9.0541931810815407E-2</v>
      </c>
      <c r="J52" s="12">
        <v>0</v>
      </c>
      <c r="K52" s="12">
        <v>0</v>
      </c>
      <c r="L52" s="12">
        <v>0</v>
      </c>
      <c r="M52" s="12">
        <v>0</v>
      </c>
      <c r="N52" s="12">
        <v>0</v>
      </c>
      <c r="O52" s="15">
        <v>0</v>
      </c>
      <c r="P52" s="12">
        <v>43775582248.636719</v>
      </c>
      <c r="Q52" s="12">
        <v>0</v>
      </c>
      <c r="R52" s="12">
        <v>0</v>
      </c>
      <c r="S52" s="12">
        <v>0</v>
      </c>
      <c r="T52" s="12">
        <v>44064102248.636719</v>
      </c>
      <c r="U52" s="15">
        <v>0.94187486174177215</v>
      </c>
      <c r="V52" s="12">
        <v>2719291213.1557622</v>
      </c>
      <c r="W52" s="12">
        <v>0</v>
      </c>
      <c r="X52" s="12">
        <v>0</v>
      </c>
      <c r="Y52" s="12">
        <v>0</v>
      </c>
      <c r="Z52" s="12">
        <v>2719291213.1557622</v>
      </c>
      <c r="AA52" s="15">
        <v>5.8125138258227883E-2</v>
      </c>
      <c r="AB52" s="41" t="s">
        <v>123</v>
      </c>
      <c r="AC52" s="42" t="s">
        <v>235</v>
      </c>
    </row>
    <row r="53" spans="1:29" x14ac:dyDescent="0.35">
      <c r="A53" s="11" t="s">
        <v>124</v>
      </c>
      <c r="B53" s="11" t="s">
        <v>125</v>
      </c>
      <c r="C53" s="11">
        <v>4</v>
      </c>
      <c r="D53" s="12">
        <v>0</v>
      </c>
      <c r="E53" s="12">
        <v>642560000</v>
      </c>
      <c r="F53" s="12">
        <v>0</v>
      </c>
      <c r="G53" s="12">
        <v>0</v>
      </c>
      <c r="H53" s="13">
        <v>642560000</v>
      </c>
      <c r="I53" s="14">
        <v>1.2435742557211338E-3</v>
      </c>
      <c r="J53" s="12">
        <v>0</v>
      </c>
      <c r="K53" s="12">
        <v>0</v>
      </c>
      <c r="L53" s="12">
        <v>0</v>
      </c>
      <c r="M53" s="12">
        <v>0</v>
      </c>
      <c r="N53" s="12">
        <v>0</v>
      </c>
      <c r="O53" s="15">
        <v>0</v>
      </c>
      <c r="P53" s="12">
        <v>0</v>
      </c>
      <c r="Q53" s="12">
        <v>642560000</v>
      </c>
      <c r="R53" s="12">
        <v>0</v>
      </c>
      <c r="S53" s="12">
        <v>0</v>
      </c>
      <c r="T53" s="12">
        <v>642560000</v>
      </c>
      <c r="U53" s="15">
        <v>1</v>
      </c>
      <c r="V53" s="12">
        <v>0</v>
      </c>
      <c r="W53" s="12">
        <v>0</v>
      </c>
      <c r="X53" s="12">
        <v>0</v>
      </c>
      <c r="Y53" s="12">
        <v>0</v>
      </c>
      <c r="Z53" s="12">
        <v>0</v>
      </c>
      <c r="AA53" s="15">
        <v>0</v>
      </c>
      <c r="AB53" s="41" t="s">
        <v>124</v>
      </c>
      <c r="AC53" s="42" t="s">
        <v>235</v>
      </c>
    </row>
    <row r="54" spans="1:29" x14ac:dyDescent="0.35">
      <c r="A54" s="11" t="s">
        <v>126</v>
      </c>
      <c r="B54" s="11" t="s">
        <v>127</v>
      </c>
      <c r="C54" s="11">
        <v>47</v>
      </c>
      <c r="D54" s="12">
        <v>8096227838.2010679</v>
      </c>
      <c r="E54" s="12">
        <v>0</v>
      </c>
      <c r="F54" s="12">
        <v>0</v>
      </c>
      <c r="G54" s="12">
        <v>0</v>
      </c>
      <c r="H54" s="13">
        <v>8096227838.2010679</v>
      </c>
      <c r="I54" s="14">
        <v>1.5668981119334565E-2</v>
      </c>
      <c r="J54" s="12">
        <v>0</v>
      </c>
      <c r="K54" s="12">
        <v>0</v>
      </c>
      <c r="L54" s="12">
        <v>0</v>
      </c>
      <c r="M54" s="12">
        <v>0</v>
      </c>
      <c r="N54" s="12">
        <v>0</v>
      </c>
      <c r="O54" s="15">
        <v>0</v>
      </c>
      <c r="P54" s="12">
        <v>5787754805.0844269</v>
      </c>
      <c r="Q54" s="12">
        <v>0</v>
      </c>
      <c r="R54" s="12">
        <v>0</v>
      </c>
      <c r="S54" s="12">
        <v>0</v>
      </c>
      <c r="T54" s="12">
        <v>5787754805.0844269</v>
      </c>
      <c r="U54" s="15">
        <v>0.71487054474623457</v>
      </c>
      <c r="V54" s="12">
        <v>2308473033.116641</v>
      </c>
      <c r="W54" s="12">
        <v>0</v>
      </c>
      <c r="X54" s="12">
        <v>0</v>
      </c>
      <c r="Y54" s="12">
        <v>0</v>
      </c>
      <c r="Z54" s="12">
        <v>2308473033.116641</v>
      </c>
      <c r="AA54" s="15">
        <v>0.28512945525376537</v>
      </c>
      <c r="AB54" s="42" t="s">
        <v>236</v>
      </c>
      <c r="AC54" s="42" t="s">
        <v>235</v>
      </c>
    </row>
    <row r="55" spans="1:29" x14ac:dyDescent="0.35">
      <c r="A55" s="11" t="s">
        <v>128</v>
      </c>
      <c r="B55" s="11" t="s">
        <v>129</v>
      </c>
      <c r="C55" s="11">
        <v>7</v>
      </c>
      <c r="D55" s="12">
        <v>636830650.79999995</v>
      </c>
      <c r="E55" s="12">
        <v>0</v>
      </c>
      <c r="F55" s="12">
        <v>0</v>
      </c>
      <c r="G55" s="12">
        <v>0</v>
      </c>
      <c r="H55" s="13">
        <v>636830650.79999995</v>
      </c>
      <c r="I55" s="14">
        <v>1.2324859975551159E-3</v>
      </c>
      <c r="J55" s="12">
        <v>0</v>
      </c>
      <c r="K55" s="12">
        <v>0</v>
      </c>
      <c r="L55" s="12">
        <v>0</v>
      </c>
      <c r="M55" s="12">
        <v>0</v>
      </c>
      <c r="N55" s="12">
        <v>0</v>
      </c>
      <c r="O55" s="15">
        <v>0</v>
      </c>
      <c r="P55" s="12">
        <v>343548850.80000001</v>
      </c>
      <c r="Q55" s="12">
        <v>0</v>
      </c>
      <c r="R55" s="12">
        <v>0</v>
      </c>
      <c r="S55" s="12">
        <v>0</v>
      </c>
      <c r="T55" s="12">
        <v>343548850.79999995</v>
      </c>
      <c r="U55" s="15">
        <v>0.53946657619011695</v>
      </c>
      <c r="V55" s="12">
        <v>293281800</v>
      </c>
      <c r="W55" s="12">
        <v>0</v>
      </c>
      <c r="X55" s="12">
        <v>0</v>
      </c>
      <c r="Y55" s="12">
        <v>0</v>
      </c>
      <c r="Z55" s="12">
        <v>293281800</v>
      </c>
      <c r="AA55" s="15">
        <v>0.46053342380988305</v>
      </c>
      <c r="AB55" s="42" t="s">
        <v>237</v>
      </c>
      <c r="AC55" s="42" t="s">
        <v>235</v>
      </c>
    </row>
    <row r="56" spans="1:29" x14ac:dyDescent="0.35">
      <c r="A56" s="11" t="s">
        <v>130</v>
      </c>
      <c r="B56" s="11" t="s">
        <v>131</v>
      </c>
      <c r="C56" s="11">
        <v>23</v>
      </c>
      <c r="D56" s="12">
        <v>5492061394.0746689</v>
      </c>
      <c r="E56" s="12">
        <v>1116233333.3333333</v>
      </c>
      <c r="F56" s="12">
        <v>0</v>
      </c>
      <c r="G56" s="12">
        <v>141600000</v>
      </c>
      <c r="H56" s="13">
        <v>6749894727.4080019</v>
      </c>
      <c r="I56" s="14">
        <v>1.3063364217866677E-2</v>
      </c>
      <c r="J56" s="12">
        <v>1000000000</v>
      </c>
      <c r="K56" s="12">
        <v>749566666.66666663</v>
      </c>
      <c r="L56" s="12">
        <v>0</v>
      </c>
      <c r="M56" s="12">
        <v>0</v>
      </c>
      <c r="N56" s="12">
        <v>1749566666.6666665</v>
      </c>
      <c r="O56" s="15">
        <v>0.25919910418195663</v>
      </c>
      <c r="P56" s="12">
        <v>3792061394.0746689</v>
      </c>
      <c r="Q56" s="12">
        <v>366666666.66666663</v>
      </c>
      <c r="R56" s="12">
        <v>0</v>
      </c>
      <c r="S56" s="12">
        <v>0</v>
      </c>
      <c r="T56" s="12">
        <v>4300328060.7413349</v>
      </c>
      <c r="U56" s="15">
        <v>0.6370955747324204</v>
      </c>
      <c r="V56" s="12">
        <v>700000000</v>
      </c>
      <c r="W56" s="12">
        <v>0</v>
      </c>
      <c r="X56" s="12">
        <v>0</v>
      </c>
      <c r="Y56" s="12">
        <v>0</v>
      </c>
      <c r="Z56" s="12">
        <v>700000000</v>
      </c>
      <c r="AA56" s="15">
        <v>0.10370532108562291</v>
      </c>
      <c r="AB56" s="42" t="s">
        <v>238</v>
      </c>
      <c r="AC56" s="42" t="s">
        <v>235</v>
      </c>
    </row>
    <row r="57" spans="1:29" x14ac:dyDescent="0.35">
      <c r="A57" s="11" t="s">
        <v>132</v>
      </c>
      <c r="B57" s="11" t="s">
        <v>133</v>
      </c>
      <c r="C57" s="11">
        <v>0</v>
      </c>
      <c r="D57" s="12">
        <v>0</v>
      </c>
      <c r="E57" s="12">
        <v>0</v>
      </c>
      <c r="F57" s="12">
        <v>0</v>
      </c>
      <c r="G57" s="12">
        <v>0</v>
      </c>
      <c r="H57" s="13">
        <v>0</v>
      </c>
      <c r="I57" s="14">
        <v>0</v>
      </c>
      <c r="J57" s="12">
        <v>0</v>
      </c>
      <c r="K57" s="12">
        <v>0</v>
      </c>
      <c r="L57" s="12">
        <v>0</v>
      </c>
      <c r="M57" s="12">
        <v>0</v>
      </c>
      <c r="N57" s="12">
        <v>0</v>
      </c>
      <c r="O57" s="15" t="s">
        <v>36</v>
      </c>
      <c r="P57" s="12">
        <v>0</v>
      </c>
      <c r="Q57" s="12">
        <v>0</v>
      </c>
      <c r="R57" s="12">
        <v>0</v>
      </c>
      <c r="S57" s="12">
        <v>0</v>
      </c>
      <c r="T57" s="12">
        <v>0</v>
      </c>
      <c r="U57" s="15" t="s">
        <v>36</v>
      </c>
      <c r="V57" s="12">
        <v>0</v>
      </c>
      <c r="W57" s="12">
        <v>0</v>
      </c>
      <c r="X57" s="12">
        <v>0</v>
      </c>
      <c r="Y57" s="12">
        <v>0</v>
      </c>
      <c r="Z57" s="12">
        <v>0</v>
      </c>
      <c r="AA57" s="15" t="s">
        <v>36</v>
      </c>
      <c r="AB57" s="42" t="s">
        <v>239</v>
      </c>
      <c r="AC57" s="42" t="s">
        <v>240</v>
      </c>
    </row>
    <row r="58" spans="1:29" x14ac:dyDescent="0.35">
      <c r="A58" s="11" t="s">
        <v>134</v>
      </c>
      <c r="B58" s="11" t="s">
        <v>135</v>
      </c>
      <c r="C58" s="11">
        <v>15</v>
      </c>
      <c r="D58" s="12">
        <v>1418886479.6614156</v>
      </c>
      <c r="E58" s="12">
        <v>60000000</v>
      </c>
      <c r="F58" s="12">
        <v>0</v>
      </c>
      <c r="G58" s="12">
        <v>0</v>
      </c>
      <c r="H58" s="13">
        <v>1478886479.6614156</v>
      </c>
      <c r="I58" s="14">
        <v>2.8621531891823218E-3</v>
      </c>
      <c r="J58" s="12">
        <v>0</v>
      </c>
      <c r="K58" s="12">
        <v>0</v>
      </c>
      <c r="L58" s="12">
        <v>0</v>
      </c>
      <c r="M58" s="12">
        <v>0</v>
      </c>
      <c r="N58" s="12">
        <v>0</v>
      </c>
      <c r="O58" s="15">
        <v>0</v>
      </c>
      <c r="P58" s="12">
        <v>1000996479.6614155</v>
      </c>
      <c r="Q58" s="12">
        <v>60000000</v>
      </c>
      <c r="R58" s="12">
        <v>0</v>
      </c>
      <c r="S58" s="12">
        <v>0</v>
      </c>
      <c r="T58" s="12">
        <v>1060996479.6614156</v>
      </c>
      <c r="U58" s="15">
        <v>0.71742929173598635</v>
      </c>
      <c r="V58" s="12">
        <v>417890000</v>
      </c>
      <c r="W58" s="12">
        <v>0</v>
      </c>
      <c r="X58" s="12">
        <v>0</v>
      </c>
      <c r="Y58" s="12">
        <v>0</v>
      </c>
      <c r="Z58" s="12">
        <v>417890000</v>
      </c>
      <c r="AA58" s="15">
        <v>0.28257070826401365</v>
      </c>
      <c r="AB58" s="42" t="s">
        <v>239</v>
      </c>
      <c r="AC58" s="42" t="s">
        <v>240</v>
      </c>
    </row>
    <row r="59" spans="1:29" x14ac:dyDescent="0.35">
      <c r="A59" s="11" t="s">
        <v>136</v>
      </c>
      <c r="B59" s="11" t="s">
        <v>137</v>
      </c>
      <c r="C59" s="11">
        <v>38</v>
      </c>
      <c r="D59" s="12">
        <v>8318375200</v>
      </c>
      <c r="E59" s="12">
        <v>2290822166.666667</v>
      </c>
      <c r="F59" s="12">
        <v>529450000</v>
      </c>
      <c r="G59" s="12">
        <v>74750000</v>
      </c>
      <c r="H59" s="13">
        <v>11213397366.666668</v>
      </c>
      <c r="I59" s="14">
        <v>2.1701774595925399E-2</v>
      </c>
      <c r="J59" s="12">
        <v>1518800000</v>
      </c>
      <c r="K59" s="12">
        <v>740822166.66666663</v>
      </c>
      <c r="L59" s="12">
        <v>166666666.66666666</v>
      </c>
      <c r="M59" s="12">
        <v>74750000</v>
      </c>
      <c r="N59" s="12">
        <v>2501038833.333333</v>
      </c>
      <c r="O59" s="15">
        <v>0.22304023941646867</v>
      </c>
      <c r="P59" s="12">
        <v>5999575200</v>
      </c>
      <c r="Q59" s="12">
        <v>1199155500</v>
      </c>
      <c r="R59" s="12">
        <v>362783333.33333331</v>
      </c>
      <c r="S59" s="12">
        <v>0</v>
      </c>
      <c r="T59" s="12">
        <v>7412358533.3333359</v>
      </c>
      <c r="U59" s="15">
        <v>0.66102701000925634</v>
      </c>
      <c r="V59" s="12">
        <v>800000000</v>
      </c>
      <c r="W59" s="12">
        <v>500000000</v>
      </c>
      <c r="X59" s="12">
        <v>0</v>
      </c>
      <c r="Y59" s="12">
        <v>0</v>
      </c>
      <c r="Z59" s="12">
        <v>1300000000</v>
      </c>
      <c r="AA59" s="15">
        <v>0.1159327505742751</v>
      </c>
      <c r="AB59" s="42" t="s">
        <v>241</v>
      </c>
      <c r="AC59" s="42" t="s">
        <v>241</v>
      </c>
    </row>
    <row r="60" spans="1:29" x14ac:dyDescent="0.35">
      <c r="A60" s="11" t="s">
        <v>138</v>
      </c>
      <c r="B60" s="11" t="s">
        <v>139</v>
      </c>
      <c r="C60" s="11">
        <v>0</v>
      </c>
      <c r="D60" s="12">
        <v>0</v>
      </c>
      <c r="E60" s="12">
        <v>0</v>
      </c>
      <c r="F60" s="12">
        <v>0</v>
      </c>
      <c r="G60" s="12">
        <v>0</v>
      </c>
      <c r="H60" s="13">
        <v>0</v>
      </c>
      <c r="I60" s="14">
        <v>0</v>
      </c>
      <c r="J60" s="12">
        <v>0</v>
      </c>
      <c r="K60" s="12">
        <v>0</v>
      </c>
      <c r="L60" s="12">
        <v>0</v>
      </c>
      <c r="M60" s="12">
        <v>0</v>
      </c>
      <c r="N60" s="12">
        <v>0</v>
      </c>
      <c r="O60" s="15" t="s">
        <v>36</v>
      </c>
      <c r="P60" s="12">
        <v>0</v>
      </c>
      <c r="Q60" s="12">
        <v>0</v>
      </c>
      <c r="R60" s="12">
        <v>0</v>
      </c>
      <c r="S60" s="12">
        <v>0</v>
      </c>
      <c r="T60" s="12">
        <v>0</v>
      </c>
      <c r="U60" s="15" t="s">
        <v>36</v>
      </c>
      <c r="V60" s="12">
        <v>0</v>
      </c>
      <c r="W60" s="12">
        <v>0</v>
      </c>
      <c r="X60" s="12">
        <v>0</v>
      </c>
      <c r="Y60" s="12">
        <v>0</v>
      </c>
      <c r="Z60" s="12">
        <v>0</v>
      </c>
      <c r="AA60" s="15" t="s">
        <v>36</v>
      </c>
      <c r="AB60" s="42" t="s">
        <v>151</v>
      </c>
      <c r="AC60" s="42" t="s">
        <v>242</v>
      </c>
    </row>
    <row r="61" spans="1:29" x14ac:dyDescent="0.35">
      <c r="A61" s="11" t="s">
        <v>140</v>
      </c>
      <c r="B61" s="11" t="s">
        <v>141</v>
      </c>
      <c r="C61" s="11">
        <v>5</v>
      </c>
      <c r="D61" s="12">
        <v>351625020</v>
      </c>
      <c r="E61" s="12">
        <v>15290000</v>
      </c>
      <c r="F61" s="12">
        <v>0</v>
      </c>
      <c r="G61" s="12">
        <v>0</v>
      </c>
      <c r="H61" s="13">
        <v>366915020</v>
      </c>
      <c r="I61" s="14">
        <v>7.1010656267026418E-4</v>
      </c>
      <c r="J61" s="12">
        <v>38577500</v>
      </c>
      <c r="K61" s="12">
        <v>15290000</v>
      </c>
      <c r="L61" s="12">
        <v>0</v>
      </c>
      <c r="M61" s="12">
        <v>0</v>
      </c>
      <c r="N61" s="12">
        <v>53867500</v>
      </c>
      <c r="O61" s="15">
        <v>0.14681192391633355</v>
      </c>
      <c r="P61" s="12">
        <v>102958120</v>
      </c>
      <c r="Q61" s="12">
        <v>0</v>
      </c>
      <c r="R61" s="12">
        <v>0</v>
      </c>
      <c r="S61" s="12">
        <v>0</v>
      </c>
      <c r="T61" s="12">
        <v>102958120</v>
      </c>
      <c r="U61" s="15">
        <v>0.28060481143562888</v>
      </c>
      <c r="V61" s="12">
        <v>210089400</v>
      </c>
      <c r="W61" s="12">
        <v>0</v>
      </c>
      <c r="X61" s="12">
        <v>0</v>
      </c>
      <c r="Y61" s="12">
        <v>0</v>
      </c>
      <c r="Z61" s="12">
        <v>210089400</v>
      </c>
      <c r="AA61" s="15">
        <v>0.57258326464803755</v>
      </c>
      <c r="AB61" s="42" t="s">
        <v>243</v>
      </c>
      <c r="AC61" s="42" t="s">
        <v>244</v>
      </c>
    </row>
    <row r="62" spans="1:29" x14ac:dyDescent="0.35">
      <c r="A62" s="11" t="s">
        <v>142</v>
      </c>
      <c r="B62" s="11" t="s">
        <v>143</v>
      </c>
      <c r="C62" s="11">
        <v>4</v>
      </c>
      <c r="D62" s="12">
        <v>134678000</v>
      </c>
      <c r="E62" s="12">
        <v>38577500</v>
      </c>
      <c r="F62" s="12">
        <v>0</v>
      </c>
      <c r="G62" s="12">
        <v>0</v>
      </c>
      <c r="H62" s="13">
        <v>173255500</v>
      </c>
      <c r="I62" s="14">
        <v>3.353088886050998E-4</v>
      </c>
      <c r="J62" s="12">
        <v>59513000</v>
      </c>
      <c r="K62" s="12">
        <v>38577500</v>
      </c>
      <c r="L62" s="12">
        <v>0</v>
      </c>
      <c r="M62" s="12">
        <v>0</v>
      </c>
      <c r="N62" s="12">
        <v>98090500</v>
      </c>
      <c r="O62" s="15">
        <v>0.56616095881516026</v>
      </c>
      <c r="P62" s="12">
        <v>0</v>
      </c>
      <c r="Q62" s="12">
        <v>0</v>
      </c>
      <c r="R62" s="12">
        <v>0</v>
      </c>
      <c r="S62" s="12">
        <v>0</v>
      </c>
      <c r="T62" s="12">
        <v>0</v>
      </c>
      <c r="U62" s="15">
        <v>0</v>
      </c>
      <c r="V62" s="12">
        <v>75165000</v>
      </c>
      <c r="W62" s="12">
        <v>0</v>
      </c>
      <c r="X62" s="12">
        <v>0</v>
      </c>
      <c r="Y62" s="12">
        <v>0</v>
      </c>
      <c r="Z62" s="12">
        <v>75165000</v>
      </c>
      <c r="AA62" s="15">
        <v>0.43383904118483974</v>
      </c>
      <c r="AB62" s="42" t="s">
        <v>243</v>
      </c>
      <c r="AC62" s="42" t="s">
        <v>244</v>
      </c>
    </row>
    <row r="63" spans="1:29" x14ac:dyDescent="0.35">
      <c r="A63" s="11" t="s">
        <v>144</v>
      </c>
      <c r="B63" s="11" t="s">
        <v>145</v>
      </c>
      <c r="C63" s="11">
        <v>1</v>
      </c>
      <c r="D63" s="12">
        <v>0</v>
      </c>
      <c r="E63" s="12">
        <v>166666666.66666666</v>
      </c>
      <c r="F63" s="12">
        <v>0</v>
      </c>
      <c r="G63" s="12">
        <v>0</v>
      </c>
      <c r="H63" s="13">
        <v>166666666.66666666</v>
      </c>
      <c r="I63" s="14">
        <v>3.2255723349340496E-4</v>
      </c>
      <c r="J63" s="12">
        <v>0</v>
      </c>
      <c r="K63" s="12">
        <v>166666666.66666666</v>
      </c>
      <c r="L63" s="12">
        <v>0</v>
      </c>
      <c r="M63" s="12">
        <v>0</v>
      </c>
      <c r="N63" s="12">
        <v>166666666.66666666</v>
      </c>
      <c r="O63" s="15">
        <v>1</v>
      </c>
      <c r="P63" s="12">
        <v>0</v>
      </c>
      <c r="Q63" s="12">
        <v>0</v>
      </c>
      <c r="R63" s="12">
        <v>0</v>
      </c>
      <c r="S63" s="12">
        <v>0</v>
      </c>
      <c r="T63" s="12">
        <v>0</v>
      </c>
      <c r="U63" s="15">
        <v>0</v>
      </c>
      <c r="V63" s="12">
        <v>0</v>
      </c>
      <c r="W63" s="12">
        <v>0</v>
      </c>
      <c r="X63" s="12">
        <v>0</v>
      </c>
      <c r="Y63" s="12">
        <v>0</v>
      </c>
      <c r="Z63" s="12">
        <v>0</v>
      </c>
      <c r="AA63" s="15">
        <v>0</v>
      </c>
      <c r="AB63" s="42" t="s">
        <v>245</v>
      </c>
      <c r="AC63" s="42" t="s">
        <v>244</v>
      </c>
    </row>
    <row r="64" spans="1:29" x14ac:dyDescent="0.35">
      <c r="A64" s="11" t="s">
        <v>146</v>
      </c>
      <c r="B64" s="11" t="s">
        <v>147</v>
      </c>
      <c r="C64" s="11">
        <v>1</v>
      </c>
      <c r="D64" s="12">
        <v>625000000</v>
      </c>
      <c r="E64" s="12">
        <v>0</v>
      </c>
      <c r="F64" s="12">
        <v>0</v>
      </c>
      <c r="G64" s="12">
        <v>0</v>
      </c>
      <c r="H64" s="13">
        <v>625000000</v>
      </c>
      <c r="I64" s="14">
        <v>1.2095896256002687E-3</v>
      </c>
      <c r="J64" s="12">
        <v>0</v>
      </c>
      <c r="K64" s="12">
        <v>0</v>
      </c>
      <c r="L64" s="12">
        <v>0</v>
      </c>
      <c r="M64" s="12">
        <v>0</v>
      </c>
      <c r="N64" s="12">
        <v>0</v>
      </c>
      <c r="O64" s="15">
        <v>0</v>
      </c>
      <c r="P64" s="12">
        <v>625000000</v>
      </c>
      <c r="Q64" s="12">
        <v>0</v>
      </c>
      <c r="R64" s="12">
        <v>0</v>
      </c>
      <c r="S64" s="12">
        <v>0</v>
      </c>
      <c r="T64" s="12">
        <v>625000000</v>
      </c>
      <c r="U64" s="15">
        <v>1</v>
      </c>
      <c r="V64" s="12">
        <v>0</v>
      </c>
      <c r="W64" s="12">
        <v>0</v>
      </c>
      <c r="X64" s="12">
        <v>0</v>
      </c>
      <c r="Y64" s="12">
        <v>0</v>
      </c>
      <c r="Z64" s="12">
        <v>0</v>
      </c>
      <c r="AA64" s="15">
        <v>0</v>
      </c>
      <c r="AB64" s="42" t="s">
        <v>246</v>
      </c>
      <c r="AC64" s="42" t="s">
        <v>247</v>
      </c>
    </row>
    <row r="65" spans="1:29" x14ac:dyDescent="0.35">
      <c r="A65" s="11" t="s">
        <v>148</v>
      </c>
      <c r="B65" s="11" t="s">
        <v>149</v>
      </c>
      <c r="C65" s="11">
        <v>1</v>
      </c>
      <c r="D65" s="12">
        <v>276913704.4592337</v>
      </c>
      <c r="E65" s="12">
        <v>0</v>
      </c>
      <c r="F65" s="12">
        <v>0</v>
      </c>
      <c r="G65" s="12">
        <v>0</v>
      </c>
      <c r="H65" s="13">
        <v>276913704.4592337</v>
      </c>
      <c r="I65" s="14">
        <v>5.3592311056068474E-4</v>
      </c>
      <c r="J65" s="12">
        <v>0</v>
      </c>
      <c r="K65" s="12">
        <v>0</v>
      </c>
      <c r="L65" s="12">
        <v>0</v>
      </c>
      <c r="M65" s="12">
        <v>0</v>
      </c>
      <c r="N65" s="12">
        <v>0</v>
      </c>
      <c r="O65" s="15">
        <v>0</v>
      </c>
      <c r="P65" s="12">
        <v>276913704.4592337</v>
      </c>
      <c r="Q65" s="12">
        <v>0</v>
      </c>
      <c r="R65" s="12">
        <v>0</v>
      </c>
      <c r="S65" s="12">
        <v>0</v>
      </c>
      <c r="T65" s="12">
        <v>276913704.4592337</v>
      </c>
      <c r="U65" s="15">
        <v>1</v>
      </c>
      <c r="V65" s="12">
        <v>0</v>
      </c>
      <c r="W65" s="12">
        <v>0</v>
      </c>
      <c r="X65" s="12">
        <v>0</v>
      </c>
      <c r="Y65" s="12">
        <v>0</v>
      </c>
      <c r="Z65" s="12">
        <v>0</v>
      </c>
      <c r="AA65" s="15">
        <v>0</v>
      </c>
      <c r="AB65" s="42" t="s">
        <v>248</v>
      </c>
      <c r="AC65" s="42" t="s">
        <v>249</v>
      </c>
    </row>
    <row r="66" spans="1:29" x14ac:dyDescent="0.35">
      <c r="A66" s="11" t="s">
        <v>0</v>
      </c>
      <c r="B66" s="11" t="s">
        <v>150</v>
      </c>
      <c r="C66" s="11">
        <v>1</v>
      </c>
      <c r="D66" s="12">
        <v>50000000</v>
      </c>
      <c r="E66" s="12">
        <v>0</v>
      </c>
      <c r="F66" s="12">
        <v>0</v>
      </c>
      <c r="G66" s="12">
        <v>0</v>
      </c>
      <c r="H66" s="13">
        <v>50000000</v>
      </c>
      <c r="I66" s="14">
        <v>9.6767170048021498E-5</v>
      </c>
      <c r="J66" s="12">
        <v>0</v>
      </c>
      <c r="K66" s="12">
        <v>0</v>
      </c>
      <c r="L66" s="12">
        <v>0</v>
      </c>
      <c r="M66" s="12">
        <v>0</v>
      </c>
      <c r="N66" s="12">
        <v>0</v>
      </c>
      <c r="O66" s="15">
        <v>0</v>
      </c>
      <c r="P66" s="12">
        <v>50000000</v>
      </c>
      <c r="Q66" s="12">
        <v>0</v>
      </c>
      <c r="R66" s="12">
        <v>0</v>
      </c>
      <c r="S66" s="12">
        <v>0</v>
      </c>
      <c r="T66" s="12">
        <v>50000000</v>
      </c>
      <c r="U66" s="15">
        <v>1</v>
      </c>
      <c r="V66" s="12">
        <v>0</v>
      </c>
      <c r="W66" s="12">
        <v>0</v>
      </c>
      <c r="X66" s="12">
        <v>0</v>
      </c>
      <c r="Y66" s="12">
        <v>0</v>
      </c>
      <c r="Z66" s="12">
        <v>0</v>
      </c>
      <c r="AA66" s="15">
        <v>0</v>
      </c>
      <c r="AB66" s="42" t="s">
        <v>250</v>
      </c>
      <c r="AC66" s="42" t="s">
        <v>0</v>
      </c>
    </row>
    <row r="67" spans="1:29" x14ac:dyDescent="0.35">
      <c r="A67" s="43" t="s">
        <v>151</v>
      </c>
      <c r="B67" s="11" t="s">
        <v>152</v>
      </c>
      <c r="C67" s="11">
        <v>2</v>
      </c>
      <c r="D67" s="12">
        <v>379120000</v>
      </c>
      <c r="E67" s="12">
        <v>0</v>
      </c>
      <c r="F67" s="12">
        <v>0</v>
      </c>
      <c r="G67" s="12">
        <v>0</v>
      </c>
      <c r="H67" s="13">
        <v>379120000</v>
      </c>
      <c r="I67" s="14">
        <v>7.3372739017211824E-4</v>
      </c>
      <c r="J67" s="12">
        <v>0</v>
      </c>
      <c r="K67" s="12">
        <v>0</v>
      </c>
      <c r="L67" s="12">
        <v>0</v>
      </c>
      <c r="M67" s="12">
        <v>0</v>
      </c>
      <c r="N67" s="12">
        <v>0</v>
      </c>
      <c r="O67" s="15">
        <v>0</v>
      </c>
      <c r="P67" s="12">
        <v>0</v>
      </c>
      <c r="Q67" s="12">
        <v>0</v>
      </c>
      <c r="R67" s="12">
        <v>0</v>
      </c>
      <c r="S67" s="12">
        <v>0</v>
      </c>
      <c r="T67" s="12">
        <v>379120000</v>
      </c>
      <c r="U67" s="15">
        <v>1</v>
      </c>
      <c r="V67" s="12">
        <v>0</v>
      </c>
      <c r="W67" s="12">
        <v>0</v>
      </c>
      <c r="X67" s="12">
        <v>0</v>
      </c>
      <c r="Y67" s="12">
        <v>0</v>
      </c>
      <c r="Z67" s="12">
        <v>0</v>
      </c>
      <c r="AA67" s="15">
        <v>0</v>
      </c>
      <c r="AB67" s="42" t="s">
        <v>151</v>
      </c>
      <c r="AC67" s="42" t="s">
        <v>242</v>
      </c>
    </row>
    <row r="68" spans="1:29" x14ac:dyDescent="0.35">
      <c r="A68" s="11" t="s">
        <v>153</v>
      </c>
      <c r="B68" s="11" t="s">
        <v>154</v>
      </c>
      <c r="C68" s="11">
        <v>5</v>
      </c>
      <c r="D68" s="12">
        <v>183655121.59999999</v>
      </c>
      <c r="E68" s="12">
        <v>0</v>
      </c>
      <c r="F68" s="12">
        <v>0</v>
      </c>
      <c r="G68" s="12">
        <v>0</v>
      </c>
      <c r="H68" s="13">
        <v>183655121.59999999</v>
      </c>
      <c r="I68" s="14">
        <v>3.5543572764114534E-4</v>
      </c>
      <c r="J68" s="12">
        <v>183655121.59999999</v>
      </c>
      <c r="K68" s="12">
        <v>0</v>
      </c>
      <c r="L68" s="12">
        <v>0</v>
      </c>
      <c r="M68" s="12">
        <v>0</v>
      </c>
      <c r="N68" s="12">
        <v>183655121.59999999</v>
      </c>
      <c r="O68" s="15">
        <v>1</v>
      </c>
      <c r="P68" s="12">
        <v>74687800</v>
      </c>
      <c r="Q68" s="12">
        <v>0</v>
      </c>
      <c r="R68" s="12">
        <v>0</v>
      </c>
      <c r="S68" s="12">
        <v>0</v>
      </c>
      <c r="T68" s="12">
        <v>0</v>
      </c>
      <c r="U68" s="15">
        <v>0</v>
      </c>
      <c r="V68" s="12">
        <v>0</v>
      </c>
      <c r="W68" s="12">
        <v>0</v>
      </c>
      <c r="X68" s="12">
        <v>0</v>
      </c>
      <c r="Y68" s="12">
        <v>0</v>
      </c>
      <c r="Z68" s="12">
        <v>0</v>
      </c>
      <c r="AA68" s="15">
        <v>0</v>
      </c>
      <c r="AB68" s="42" t="s">
        <v>251</v>
      </c>
      <c r="AC68" s="42" t="s">
        <v>252</v>
      </c>
    </row>
    <row r="69" spans="1:29" x14ac:dyDescent="0.35">
      <c r="A69" s="11" t="s">
        <v>155</v>
      </c>
      <c r="B69" s="11" t="s">
        <v>156</v>
      </c>
      <c r="C69" s="11">
        <v>2</v>
      </c>
      <c r="D69" s="12">
        <v>170622529</v>
      </c>
      <c r="E69" s="12">
        <v>0</v>
      </c>
      <c r="F69" s="12">
        <v>0</v>
      </c>
      <c r="G69" s="12">
        <v>0</v>
      </c>
      <c r="H69" s="13">
        <v>170622529</v>
      </c>
      <c r="I69" s="14">
        <v>3.3021318555532961E-4</v>
      </c>
      <c r="J69" s="12">
        <v>0</v>
      </c>
      <c r="K69" s="12">
        <v>0</v>
      </c>
      <c r="L69" s="12">
        <v>0</v>
      </c>
      <c r="M69" s="12">
        <v>0</v>
      </c>
      <c r="N69" s="12">
        <v>0</v>
      </c>
      <c r="O69" s="15">
        <v>0</v>
      </c>
      <c r="P69" s="12">
        <v>66496000</v>
      </c>
      <c r="Q69" s="12">
        <v>0</v>
      </c>
      <c r="R69" s="12">
        <v>0</v>
      </c>
      <c r="S69" s="12">
        <v>0</v>
      </c>
      <c r="T69" s="12">
        <v>66496000</v>
      </c>
      <c r="U69" s="15">
        <v>0.38972579054903117</v>
      </c>
      <c r="V69" s="12">
        <v>104126529</v>
      </c>
      <c r="W69" s="12">
        <v>0</v>
      </c>
      <c r="X69" s="12">
        <v>0</v>
      </c>
      <c r="Y69" s="12">
        <v>0</v>
      </c>
      <c r="Z69" s="12">
        <v>104126529</v>
      </c>
      <c r="AA69" s="15">
        <v>0.61027420945096877</v>
      </c>
      <c r="AB69" s="42" t="s">
        <v>253</v>
      </c>
      <c r="AC69" s="42" t="s">
        <v>254</v>
      </c>
    </row>
    <row r="70" spans="1:29" x14ac:dyDescent="0.35">
      <c r="A70" s="11" t="s">
        <v>157</v>
      </c>
      <c r="B70" s="11" t="s">
        <v>158</v>
      </c>
      <c r="C70" s="11">
        <v>2</v>
      </c>
      <c r="D70" s="12">
        <v>133333333.33333333</v>
      </c>
      <c r="E70" s="12">
        <v>0</v>
      </c>
      <c r="F70" s="12">
        <v>0</v>
      </c>
      <c r="G70" s="12">
        <v>0</v>
      </c>
      <c r="H70" s="13">
        <v>133333333.33333333</v>
      </c>
      <c r="I70" s="14">
        <v>2.5804578679472398E-4</v>
      </c>
      <c r="J70" s="12">
        <v>0</v>
      </c>
      <c r="K70" s="12">
        <v>0</v>
      </c>
      <c r="L70" s="12">
        <v>0</v>
      </c>
      <c r="M70" s="12">
        <v>0</v>
      </c>
      <c r="N70" s="12">
        <v>0</v>
      </c>
      <c r="O70" s="15">
        <v>0</v>
      </c>
      <c r="P70" s="12">
        <v>133333333.33333333</v>
      </c>
      <c r="Q70" s="12">
        <v>0</v>
      </c>
      <c r="R70" s="12">
        <v>0</v>
      </c>
      <c r="S70" s="12">
        <v>0</v>
      </c>
      <c r="T70" s="12">
        <v>133333333.33333333</v>
      </c>
      <c r="U70" s="15">
        <v>1</v>
      </c>
      <c r="V70" s="12">
        <v>0</v>
      </c>
      <c r="W70" s="12">
        <v>0</v>
      </c>
      <c r="X70" s="12">
        <v>0</v>
      </c>
      <c r="Y70" s="12">
        <v>0</v>
      </c>
      <c r="Z70" s="12">
        <v>0</v>
      </c>
      <c r="AA70" s="15">
        <v>0</v>
      </c>
      <c r="AB70" s="42" t="s">
        <v>255</v>
      </c>
      <c r="AC70" s="42" t="s">
        <v>256</v>
      </c>
    </row>
    <row r="71" spans="1:29" x14ac:dyDescent="0.35">
      <c r="A71" s="11" t="s">
        <v>159</v>
      </c>
      <c r="B71" s="11" t="s">
        <v>160</v>
      </c>
      <c r="C71" s="11">
        <v>2</v>
      </c>
      <c r="D71" s="12">
        <v>0</v>
      </c>
      <c r="E71" s="12">
        <v>33333333.333333332</v>
      </c>
      <c r="F71" s="12">
        <v>70000000</v>
      </c>
      <c r="G71" s="12">
        <v>0</v>
      </c>
      <c r="H71" s="13">
        <v>103333333.33333333</v>
      </c>
      <c r="I71" s="14">
        <v>1.9998548476591108E-4</v>
      </c>
      <c r="J71" s="12">
        <v>0</v>
      </c>
      <c r="K71" s="12">
        <v>0</v>
      </c>
      <c r="L71" s="12">
        <v>0</v>
      </c>
      <c r="M71" s="12">
        <v>0</v>
      </c>
      <c r="N71" s="12">
        <v>0</v>
      </c>
      <c r="O71" s="15">
        <v>0</v>
      </c>
      <c r="P71" s="12">
        <v>0</v>
      </c>
      <c r="Q71" s="12">
        <v>33333333.333333332</v>
      </c>
      <c r="R71" s="12">
        <v>70000000</v>
      </c>
      <c r="S71" s="12">
        <v>0</v>
      </c>
      <c r="T71" s="12">
        <v>103333333.33333333</v>
      </c>
      <c r="U71" s="15">
        <v>1</v>
      </c>
      <c r="V71" s="12">
        <v>0</v>
      </c>
      <c r="W71" s="12">
        <v>0</v>
      </c>
      <c r="X71" s="12">
        <v>0</v>
      </c>
      <c r="Y71" s="12">
        <v>0</v>
      </c>
      <c r="Z71" s="12">
        <v>0</v>
      </c>
      <c r="AA71" s="15">
        <v>0</v>
      </c>
      <c r="AB71" s="42" t="s">
        <v>255</v>
      </c>
      <c r="AC71" s="42" t="s">
        <v>256</v>
      </c>
    </row>
    <row r="72" spans="1:29" x14ac:dyDescent="0.35">
      <c r="A72" s="11" t="s">
        <v>161</v>
      </c>
      <c r="B72" s="11" t="s">
        <v>162</v>
      </c>
      <c r="C72" s="11">
        <v>4</v>
      </c>
      <c r="D72" s="12">
        <v>371377528</v>
      </c>
      <c r="E72" s="12">
        <v>0</v>
      </c>
      <c r="F72" s="12">
        <v>0</v>
      </c>
      <c r="G72" s="12">
        <v>0</v>
      </c>
      <c r="H72" s="13">
        <v>371377528</v>
      </c>
      <c r="I72" s="14">
        <v>7.1874304807979729E-4</v>
      </c>
      <c r="J72" s="12">
        <v>77229000</v>
      </c>
      <c r="K72" s="12">
        <v>0</v>
      </c>
      <c r="L72" s="12">
        <v>0</v>
      </c>
      <c r="M72" s="12">
        <v>0</v>
      </c>
      <c r="N72" s="12">
        <v>77229000</v>
      </c>
      <c r="O72" s="15">
        <v>0.20795280860397133</v>
      </c>
      <c r="P72" s="12">
        <v>157729300</v>
      </c>
      <c r="Q72" s="12">
        <v>0</v>
      </c>
      <c r="R72" s="12">
        <v>0</v>
      </c>
      <c r="S72" s="12">
        <v>0</v>
      </c>
      <c r="T72" s="12">
        <v>157729300</v>
      </c>
      <c r="U72" s="15">
        <v>0.42471417387430077</v>
      </c>
      <c r="V72" s="12">
        <v>136419228</v>
      </c>
      <c r="W72" s="12">
        <v>0</v>
      </c>
      <c r="X72" s="12">
        <v>0</v>
      </c>
      <c r="Y72" s="12">
        <v>0</v>
      </c>
      <c r="Z72" s="12">
        <v>136419228</v>
      </c>
      <c r="AA72" s="15">
        <v>0.36733301752172792</v>
      </c>
      <c r="AB72" s="42" t="s">
        <v>257</v>
      </c>
      <c r="AC72" s="42" t="s">
        <v>258</v>
      </c>
    </row>
    <row r="73" spans="1:29" x14ac:dyDescent="0.35">
      <c r="A73" s="11" t="s">
        <v>163</v>
      </c>
      <c r="B73" s="11" t="s">
        <v>164</v>
      </c>
      <c r="C73" s="11">
        <v>1</v>
      </c>
      <c r="D73" s="12">
        <v>29720000</v>
      </c>
      <c r="E73" s="12">
        <v>0</v>
      </c>
      <c r="F73" s="12">
        <v>0</v>
      </c>
      <c r="G73" s="12">
        <v>0</v>
      </c>
      <c r="H73" s="13">
        <v>29720000</v>
      </c>
      <c r="I73" s="14">
        <v>5.7518405876543977E-5</v>
      </c>
      <c r="J73" s="12">
        <v>29720000</v>
      </c>
      <c r="K73" s="12">
        <v>0</v>
      </c>
      <c r="L73" s="12">
        <v>0</v>
      </c>
      <c r="M73" s="12">
        <v>0</v>
      </c>
      <c r="N73" s="12">
        <v>29720000</v>
      </c>
      <c r="O73" s="15">
        <v>1</v>
      </c>
      <c r="P73" s="12">
        <v>0</v>
      </c>
      <c r="Q73" s="12">
        <v>0</v>
      </c>
      <c r="R73" s="12">
        <v>0</v>
      </c>
      <c r="S73" s="12">
        <v>0</v>
      </c>
      <c r="T73" s="12">
        <v>0</v>
      </c>
      <c r="U73" s="15">
        <v>0</v>
      </c>
      <c r="V73" s="12">
        <v>0</v>
      </c>
      <c r="W73" s="12">
        <v>0</v>
      </c>
      <c r="X73" s="12">
        <v>0</v>
      </c>
      <c r="Y73" s="12">
        <v>0</v>
      </c>
      <c r="Z73" s="12">
        <v>0</v>
      </c>
      <c r="AA73" s="15">
        <v>0</v>
      </c>
      <c r="AB73" s="42" t="s">
        <v>259</v>
      </c>
      <c r="AC73" s="42" t="s">
        <v>260</v>
      </c>
    </row>
    <row r="74" spans="1:29" x14ac:dyDescent="0.35">
      <c r="A74" s="11" t="s">
        <v>165</v>
      </c>
      <c r="B74" s="11" t="s">
        <v>165</v>
      </c>
      <c r="C74" s="11">
        <v>4</v>
      </c>
      <c r="D74" s="12">
        <v>166666666.66666666</v>
      </c>
      <c r="E74" s="12">
        <v>250000000</v>
      </c>
      <c r="F74" s="12">
        <v>150000000</v>
      </c>
      <c r="G74" s="12">
        <v>5000000</v>
      </c>
      <c r="H74" s="13">
        <v>571666666.66666663</v>
      </c>
      <c r="I74" s="14">
        <v>1.1063713108823792E-3</v>
      </c>
      <c r="J74" s="12">
        <v>0</v>
      </c>
      <c r="K74" s="12">
        <v>0</v>
      </c>
      <c r="L74" s="12">
        <v>0</v>
      </c>
      <c r="M74" s="12">
        <v>0</v>
      </c>
      <c r="N74" s="12">
        <v>0</v>
      </c>
      <c r="O74" s="15">
        <v>0</v>
      </c>
      <c r="P74" s="12">
        <v>0</v>
      </c>
      <c r="Q74" s="12">
        <v>250000000</v>
      </c>
      <c r="R74" s="12">
        <v>0</v>
      </c>
      <c r="S74" s="12">
        <v>5000000</v>
      </c>
      <c r="T74" s="12">
        <v>255000000</v>
      </c>
      <c r="U74" s="15">
        <v>0.44606413994169097</v>
      </c>
      <c r="V74" s="12">
        <v>166666666.66666666</v>
      </c>
      <c r="W74" s="12">
        <v>0</v>
      </c>
      <c r="X74" s="12">
        <v>150000000</v>
      </c>
      <c r="Y74" s="12">
        <v>0</v>
      </c>
      <c r="Z74" s="12">
        <v>316666666.66666663</v>
      </c>
      <c r="AA74" s="15">
        <v>0.55393586005830897</v>
      </c>
      <c r="AB74" s="41" t="s">
        <v>165</v>
      </c>
      <c r="AC74" s="41" t="s">
        <v>165</v>
      </c>
    </row>
    <row r="75" spans="1:29" x14ac:dyDescent="0.35">
      <c r="A75" s="11" t="s">
        <v>166</v>
      </c>
      <c r="B75" s="11" t="s">
        <v>166</v>
      </c>
      <c r="C75" s="11">
        <v>25</v>
      </c>
      <c r="D75" s="12">
        <v>0</v>
      </c>
      <c r="E75" s="12">
        <v>375469040</v>
      </c>
      <c r="F75" s="12">
        <v>1697530470.8333335</v>
      </c>
      <c r="G75" s="12">
        <v>2447605000</v>
      </c>
      <c r="H75" s="13">
        <v>4520604510.833334</v>
      </c>
      <c r="I75" s="14">
        <v>8.748922108393245E-3</v>
      </c>
      <c r="J75" s="12">
        <v>0</v>
      </c>
      <c r="K75" s="12">
        <v>0</v>
      </c>
      <c r="L75" s="12">
        <v>139437500</v>
      </c>
      <c r="M75" s="12">
        <v>141037500</v>
      </c>
      <c r="N75" s="12">
        <v>280475000</v>
      </c>
      <c r="O75" s="15">
        <v>6.20436933440782E-2</v>
      </c>
      <c r="P75" s="12">
        <v>0</v>
      </c>
      <c r="Q75" s="12">
        <v>366920000</v>
      </c>
      <c r="R75" s="12">
        <v>1505615208.3333333</v>
      </c>
      <c r="S75" s="12">
        <v>2306567500</v>
      </c>
      <c r="T75" s="12">
        <v>4179102708.333334</v>
      </c>
      <c r="U75" s="15">
        <v>0.92445660714587763</v>
      </c>
      <c r="V75" s="12">
        <v>0</v>
      </c>
      <c r="W75" s="12">
        <v>8549040</v>
      </c>
      <c r="X75" s="12">
        <v>52477762.5</v>
      </c>
      <c r="Y75" s="12">
        <v>0</v>
      </c>
      <c r="Z75" s="12">
        <v>61026802.5</v>
      </c>
      <c r="AA75" s="15">
        <v>1.349969951004412E-2</v>
      </c>
      <c r="AB75" s="41" t="s">
        <v>166</v>
      </c>
      <c r="AC75" s="41" t="s">
        <v>166</v>
      </c>
    </row>
    <row r="76" spans="1:29" x14ac:dyDescent="0.35">
      <c r="A76" s="11" t="s">
        <v>167</v>
      </c>
      <c r="B76" s="11" t="s">
        <v>168</v>
      </c>
      <c r="C76" s="11">
        <v>2543</v>
      </c>
      <c r="D76" s="12">
        <v>80514386291.949997</v>
      </c>
      <c r="E76" s="12">
        <v>0</v>
      </c>
      <c r="F76" s="12">
        <v>0</v>
      </c>
      <c r="G76" s="12">
        <v>0</v>
      </c>
      <c r="H76" s="13">
        <v>80514386291.949997</v>
      </c>
      <c r="I76" s="14">
        <v>0.15582298619250434</v>
      </c>
      <c r="J76" s="12">
        <v>9414300000</v>
      </c>
      <c r="K76" s="12">
        <v>0</v>
      </c>
      <c r="L76" s="12">
        <v>0</v>
      </c>
      <c r="M76" s="12">
        <v>0</v>
      </c>
      <c r="N76" s="12">
        <v>9414300000</v>
      </c>
      <c r="O76" s="15">
        <v>0.11692692987639729</v>
      </c>
      <c r="P76" s="12">
        <v>56169728325</v>
      </c>
      <c r="Q76" s="12">
        <v>0</v>
      </c>
      <c r="R76" s="12">
        <v>0</v>
      </c>
      <c r="S76" s="12">
        <v>0</v>
      </c>
      <c r="T76" s="12">
        <v>56578983325</v>
      </c>
      <c r="U76" s="15">
        <v>0.70271892925869439</v>
      </c>
      <c r="V76" s="12">
        <v>14521102966.950001</v>
      </c>
      <c r="W76" s="12">
        <v>0</v>
      </c>
      <c r="X76" s="12">
        <v>0</v>
      </c>
      <c r="Y76" s="12">
        <v>0</v>
      </c>
      <c r="Z76" s="12">
        <v>14521102966.950001</v>
      </c>
      <c r="AA76" s="15">
        <v>0.18035414086490842</v>
      </c>
      <c r="AB76" s="41" t="s">
        <v>167</v>
      </c>
      <c r="AC76" s="41" t="s">
        <v>167</v>
      </c>
    </row>
    <row r="77" spans="1:29" x14ac:dyDescent="0.35">
      <c r="A77" s="11" t="s">
        <v>169</v>
      </c>
      <c r="B77" s="11" t="s">
        <v>170</v>
      </c>
      <c r="C77" s="11">
        <v>518</v>
      </c>
      <c r="D77" s="12">
        <v>55861050339.974602</v>
      </c>
      <c r="E77" s="12">
        <v>0</v>
      </c>
      <c r="F77" s="12">
        <v>0</v>
      </c>
      <c r="G77" s="12">
        <v>0</v>
      </c>
      <c r="H77" s="13">
        <v>55861050339.974602</v>
      </c>
      <c r="I77" s="14">
        <v>0.10811031514618823</v>
      </c>
      <c r="J77" s="12">
        <v>6776379574.8160181</v>
      </c>
      <c r="K77" s="12">
        <v>0</v>
      </c>
      <c r="L77" s="12">
        <v>0</v>
      </c>
      <c r="M77" s="12">
        <v>0</v>
      </c>
      <c r="N77" s="12">
        <v>6776379574.8160181</v>
      </c>
      <c r="O77" s="15">
        <v>0.12130777229526578</v>
      </c>
      <c r="P77" s="12">
        <v>35187214042.392326</v>
      </c>
      <c r="Q77" s="12">
        <v>0</v>
      </c>
      <c r="R77" s="12">
        <v>0</v>
      </c>
      <c r="S77" s="12">
        <v>0</v>
      </c>
      <c r="T77" s="12">
        <v>31959886462.392334</v>
      </c>
      <c r="U77" s="15">
        <v>0.57213185695367408</v>
      </c>
      <c r="V77" s="12">
        <v>17124784302.766251</v>
      </c>
      <c r="W77" s="12">
        <v>0</v>
      </c>
      <c r="X77" s="12">
        <v>0</v>
      </c>
      <c r="Y77" s="12">
        <v>0</v>
      </c>
      <c r="Z77" s="12">
        <v>17124784302.766251</v>
      </c>
      <c r="AA77" s="15">
        <v>0.30656037075106018</v>
      </c>
      <c r="AB77" s="41" t="s">
        <v>169</v>
      </c>
      <c r="AC77" s="41" t="s">
        <v>169</v>
      </c>
    </row>
    <row r="78" spans="1:29" x14ac:dyDescent="0.35">
      <c r="A78" s="11" t="s">
        <v>171</v>
      </c>
      <c r="B78" s="11" t="s">
        <v>171</v>
      </c>
      <c r="C78" s="11">
        <v>79</v>
      </c>
      <c r="D78" s="12">
        <v>11668165270</v>
      </c>
      <c r="E78" s="12">
        <v>0</v>
      </c>
      <c r="F78" s="12">
        <v>0</v>
      </c>
      <c r="G78" s="12">
        <v>0</v>
      </c>
      <c r="H78" s="13">
        <v>11668165270</v>
      </c>
      <c r="I78" s="14">
        <v>2.2581906656610175E-2</v>
      </c>
      <c r="J78" s="12">
        <v>3565716060</v>
      </c>
      <c r="K78" s="12">
        <v>0</v>
      </c>
      <c r="L78" s="12">
        <v>0</v>
      </c>
      <c r="M78" s="12">
        <v>0</v>
      </c>
      <c r="N78" s="12">
        <v>3565716060</v>
      </c>
      <c r="O78" s="15">
        <v>0.30559355112734016</v>
      </c>
      <c r="P78" s="12">
        <v>7570232740</v>
      </c>
      <c r="Q78" s="12">
        <v>0</v>
      </c>
      <c r="R78" s="12">
        <v>0</v>
      </c>
      <c r="S78" s="12">
        <v>0</v>
      </c>
      <c r="T78" s="12">
        <v>7570232740</v>
      </c>
      <c r="U78" s="15">
        <v>0.64879375333016687</v>
      </c>
      <c r="V78" s="12">
        <v>532216470</v>
      </c>
      <c r="W78" s="12">
        <v>0</v>
      </c>
      <c r="X78" s="12">
        <v>0</v>
      </c>
      <c r="Y78" s="12">
        <v>0</v>
      </c>
      <c r="Z78" s="12">
        <v>532216470</v>
      </c>
      <c r="AA78" s="15">
        <v>4.5612695542492948E-2</v>
      </c>
      <c r="AB78" s="41" t="s">
        <v>171</v>
      </c>
      <c r="AC78" s="41" t="s">
        <v>171</v>
      </c>
    </row>
    <row r="79" spans="1:29" x14ac:dyDescent="0.35">
      <c r="A79" s="43" t="s">
        <v>172</v>
      </c>
      <c r="B79" s="11" t="s">
        <v>172</v>
      </c>
      <c r="C79" s="11">
        <v>2</v>
      </c>
      <c r="D79" s="12">
        <v>27016045.036313593</v>
      </c>
      <c r="E79" s="12">
        <v>0</v>
      </c>
      <c r="F79" s="12">
        <v>0</v>
      </c>
      <c r="G79" s="12">
        <v>0</v>
      </c>
      <c r="H79" s="13">
        <v>27016045.036313593</v>
      </c>
      <c r="I79" s="14">
        <v>5.2285324481079292E-5</v>
      </c>
      <c r="J79" s="12">
        <v>0</v>
      </c>
      <c r="K79" s="12">
        <v>0</v>
      </c>
      <c r="L79" s="12">
        <v>0</v>
      </c>
      <c r="M79" s="12">
        <v>0</v>
      </c>
      <c r="N79" s="12">
        <v>0</v>
      </c>
      <c r="O79" s="15">
        <v>0</v>
      </c>
      <c r="P79" s="12">
        <v>0</v>
      </c>
      <c r="Q79" s="12">
        <v>0</v>
      </c>
      <c r="R79" s="12">
        <v>0</v>
      </c>
      <c r="S79" s="12">
        <v>0</v>
      </c>
      <c r="T79" s="12">
        <v>27016045.036313593</v>
      </c>
      <c r="U79" s="15">
        <v>1</v>
      </c>
      <c r="V79" s="12">
        <v>0</v>
      </c>
      <c r="W79" s="12">
        <v>0</v>
      </c>
      <c r="X79" s="12">
        <v>0</v>
      </c>
      <c r="Y79" s="12">
        <v>0</v>
      </c>
      <c r="Z79" s="12">
        <v>0</v>
      </c>
      <c r="AA79" s="15">
        <v>0</v>
      </c>
      <c r="AB79" s="42" t="s">
        <v>367</v>
      </c>
      <c r="AC79" s="42" t="s">
        <v>368</v>
      </c>
    </row>
    <row r="80" spans="1:29" x14ac:dyDescent="0.35">
      <c r="A80" s="43" t="s">
        <v>173</v>
      </c>
      <c r="B80" s="11" t="s">
        <v>174</v>
      </c>
      <c r="C80" s="11">
        <v>1</v>
      </c>
      <c r="D80" s="12">
        <v>0</v>
      </c>
      <c r="E80" s="12">
        <v>0</v>
      </c>
      <c r="F80" s="12">
        <v>0</v>
      </c>
      <c r="G80" s="12">
        <v>0</v>
      </c>
      <c r="H80" s="13">
        <v>0</v>
      </c>
      <c r="I80" s="14">
        <v>0</v>
      </c>
      <c r="J80" s="12">
        <v>0</v>
      </c>
      <c r="K80" s="12">
        <v>0</v>
      </c>
      <c r="L80" s="12">
        <v>0</v>
      </c>
      <c r="M80" s="12">
        <v>0</v>
      </c>
      <c r="N80" s="12">
        <v>0</v>
      </c>
      <c r="O80" s="15" t="s">
        <v>36</v>
      </c>
      <c r="P80" s="12">
        <v>0</v>
      </c>
      <c r="Q80" s="12">
        <v>0</v>
      </c>
      <c r="R80" s="12">
        <v>0</v>
      </c>
      <c r="S80" s="12">
        <v>0</v>
      </c>
      <c r="T80" s="12">
        <v>0</v>
      </c>
      <c r="U80" s="15" t="s">
        <v>36</v>
      </c>
      <c r="V80" s="12">
        <v>0</v>
      </c>
      <c r="W80" s="12">
        <v>0</v>
      </c>
      <c r="X80" s="12">
        <v>0</v>
      </c>
      <c r="Y80" s="12">
        <v>0</v>
      </c>
      <c r="Z80" s="12">
        <v>0</v>
      </c>
      <c r="AA80" s="15" t="s">
        <v>36</v>
      </c>
      <c r="AB80" s="42" t="s">
        <v>41</v>
      </c>
      <c r="AC80" s="42" t="s">
        <v>197</v>
      </c>
    </row>
    <row r="81" spans="1:29" x14ac:dyDescent="0.35">
      <c r="A81" s="43" t="s">
        <v>175</v>
      </c>
      <c r="B81" s="11" t="s">
        <v>176</v>
      </c>
      <c r="C81" s="11">
        <v>1</v>
      </c>
      <c r="D81" s="12">
        <v>30006600</v>
      </c>
      <c r="E81" s="12">
        <v>0</v>
      </c>
      <c r="F81" s="12">
        <v>0</v>
      </c>
      <c r="G81" s="12">
        <v>0</v>
      </c>
      <c r="H81" s="13">
        <v>30006600</v>
      </c>
      <c r="I81" s="14">
        <v>5.8073075295259236E-5</v>
      </c>
      <c r="J81" s="12">
        <v>0</v>
      </c>
      <c r="K81" s="12">
        <v>0</v>
      </c>
      <c r="L81" s="12">
        <v>0</v>
      </c>
      <c r="M81" s="12">
        <v>0</v>
      </c>
      <c r="N81" s="12">
        <v>0</v>
      </c>
      <c r="O81" s="15">
        <v>0</v>
      </c>
      <c r="P81" s="12">
        <v>0</v>
      </c>
      <c r="Q81" s="12">
        <v>0</v>
      </c>
      <c r="R81" s="12">
        <v>0</v>
      </c>
      <c r="S81" s="12">
        <v>0</v>
      </c>
      <c r="T81" s="12">
        <v>30006600</v>
      </c>
      <c r="U81" s="15">
        <v>1</v>
      </c>
      <c r="V81" s="12">
        <v>0</v>
      </c>
      <c r="W81" s="12">
        <v>0</v>
      </c>
      <c r="X81" s="12">
        <v>0</v>
      </c>
      <c r="Y81" s="12">
        <v>0</v>
      </c>
      <c r="Z81" s="12">
        <v>0</v>
      </c>
      <c r="AA81" s="15">
        <v>0</v>
      </c>
      <c r="AB81" s="42" t="s">
        <v>175</v>
      </c>
      <c r="AC81" s="42" t="s">
        <v>369</v>
      </c>
    </row>
    <row r="82" spans="1:29"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1:29" x14ac:dyDescent="0.35">
      <c r="A83" s="17"/>
      <c r="B83" s="26" t="s">
        <v>8</v>
      </c>
      <c r="C83" s="28">
        <v>4777</v>
      </c>
      <c r="D83" s="27">
        <v>387136128709.82281</v>
      </c>
      <c r="E83" s="27">
        <v>81971006712.392944</v>
      </c>
      <c r="F83" s="27">
        <v>32439884483.15007</v>
      </c>
      <c r="G83" s="27">
        <v>15157147171</v>
      </c>
      <c r="H83" s="27">
        <v>516704167076.36578</v>
      </c>
      <c r="I83" s="16"/>
      <c r="J83" s="27">
        <v>43465081919.749352</v>
      </c>
      <c r="K83" s="27">
        <v>7605155916.6666679</v>
      </c>
      <c r="L83" s="27">
        <v>2414732916.6666665</v>
      </c>
      <c r="M83" s="27">
        <v>1307201250</v>
      </c>
      <c r="N83" s="27">
        <v>54792172003.08268</v>
      </c>
      <c r="O83" s="18">
        <v>0.10604166851045489</v>
      </c>
      <c r="P83" s="27">
        <v>295688016845.7818</v>
      </c>
      <c r="Q83" s="27">
        <v>68519993427.559586</v>
      </c>
      <c r="R83" s="27">
        <v>28764832137.316738</v>
      </c>
      <c r="S83" s="27">
        <v>13319958158.5</v>
      </c>
      <c r="T83" s="27">
        <v>401538878491.69397</v>
      </c>
      <c r="U83" s="19">
        <v>0.77711561871795265</v>
      </c>
      <c r="V83" s="27">
        <v>53780154855.088654</v>
      </c>
      <c r="W83" s="27">
        <v>4952676201.5</v>
      </c>
      <c r="X83" s="27">
        <v>1123572762.5</v>
      </c>
      <c r="Y83" s="27">
        <v>516712762.5</v>
      </c>
      <c r="Z83" s="27">
        <v>60373116581.588654</v>
      </c>
      <c r="AA83" s="20">
        <v>0.11684271277159232</v>
      </c>
    </row>
    <row r="84" spans="1:29"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1:29" x14ac:dyDescent="0.35">
      <c r="A85" s="16"/>
      <c r="B85" s="16"/>
      <c r="C85" s="16"/>
      <c r="D85" s="16"/>
      <c r="E85" s="16"/>
      <c r="F85" s="16"/>
      <c r="G85" s="16"/>
      <c r="H85" s="16"/>
      <c r="I85" s="16"/>
      <c r="J85" s="16"/>
      <c r="K85" s="16"/>
      <c r="L85" s="16"/>
      <c r="M85" s="16"/>
      <c r="N85" s="16"/>
      <c r="O85" s="16"/>
      <c r="P85" s="16"/>
      <c r="Q85" s="16"/>
      <c r="R85" s="16"/>
      <c r="S85" s="16"/>
      <c r="T85" s="29" t="s">
        <v>181</v>
      </c>
      <c r="U85" s="30">
        <f>SUM(O83,U83,AA83)</f>
        <v>0.99999999999999989</v>
      </c>
      <c r="V85" s="16"/>
      <c r="W85" s="16"/>
      <c r="X85" s="16"/>
      <c r="Y85" s="16"/>
      <c r="Z85" s="16"/>
      <c r="AA85" s="16"/>
    </row>
    <row r="86" spans="1:29"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1:29"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1:29"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1:29" x14ac:dyDescent="0.35">
      <c r="P89" s="16"/>
      <c r="Q89" s="16"/>
      <c r="R89" s="16"/>
      <c r="S89" s="16"/>
      <c r="T89" s="16"/>
      <c r="U89" s="16"/>
    </row>
    <row r="90" spans="1:29" x14ac:dyDescent="0.35">
      <c r="P90" s="16"/>
      <c r="Q90" s="16"/>
      <c r="R90" s="16"/>
      <c r="S90" s="16"/>
      <c r="T90" s="16"/>
      <c r="U90" s="16"/>
    </row>
    <row r="91" spans="1:29" x14ac:dyDescent="0.35">
      <c r="P91" s="16"/>
      <c r="Q91" s="16"/>
      <c r="R91" s="16"/>
      <c r="S91" s="16"/>
      <c r="T91" s="16"/>
      <c r="U91" s="16"/>
    </row>
  </sheetData>
  <conditionalFormatting sqref="I3:I81">
    <cfRule type="colorScale" priority="1">
      <colorScale>
        <cfvo type="min"/>
        <cfvo type="max"/>
        <color rgb="FFFCFCFF"/>
        <color rgb="FF63BE7B"/>
      </colorScale>
    </cfRule>
  </conditionalFormatting>
  <conditionalFormatting sqref="O3:O81">
    <cfRule type="colorScale" priority="2">
      <colorScale>
        <cfvo type="min"/>
        <cfvo type="max"/>
        <color rgb="FFFCFCFF"/>
        <color rgb="FF63BE7B"/>
      </colorScale>
    </cfRule>
  </conditionalFormatting>
  <conditionalFormatting sqref="U3:U81">
    <cfRule type="colorScale" priority="3">
      <colorScale>
        <cfvo type="min"/>
        <cfvo type="max"/>
        <color rgb="FFFCFCFF"/>
        <color rgb="FF63BE7B"/>
      </colorScale>
    </cfRule>
  </conditionalFormatting>
  <conditionalFormatting sqref="AA3:AA81">
    <cfRule type="colorScale" priority="4">
      <colorScale>
        <cfvo type="min"/>
        <cfvo type="max"/>
        <color rgb="FFFCFCFF"/>
        <color rgb="FFF8696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B7FA9-7D6D-452D-9050-B5E4DE44E2D9}">
  <dimension ref="A1:M91"/>
  <sheetViews>
    <sheetView workbookViewId="0">
      <selection activeCell="A25" sqref="A25"/>
    </sheetView>
  </sheetViews>
  <sheetFormatPr defaultRowHeight="14.5" x14ac:dyDescent="0.35"/>
  <cols>
    <col min="1" max="1" width="19" customWidth="1"/>
    <col min="2" max="2" width="53.7265625" customWidth="1"/>
    <col min="4" max="4" width="9.453125" bestFit="1" customWidth="1"/>
    <col min="8" max="8" width="9.453125" bestFit="1" customWidth="1"/>
    <col min="12" max="12" width="10.1796875" customWidth="1"/>
  </cols>
  <sheetData>
    <row r="1" spans="1:13" x14ac:dyDescent="0.35">
      <c r="D1" s="21"/>
      <c r="E1" s="21"/>
      <c r="F1" s="22"/>
      <c r="G1" s="23"/>
      <c r="H1" s="24"/>
      <c r="I1" s="24"/>
      <c r="J1" s="25"/>
      <c r="K1" s="25"/>
    </row>
    <row r="2" spans="1:13" ht="29" x14ac:dyDescent="0.35">
      <c r="A2" s="1" t="s">
        <v>1</v>
      </c>
      <c r="B2" s="1" t="s">
        <v>2</v>
      </c>
      <c r="C2" s="1" t="s">
        <v>3</v>
      </c>
      <c r="D2" s="3" t="s">
        <v>8</v>
      </c>
      <c r="E2" s="4" t="s">
        <v>9</v>
      </c>
      <c r="F2" s="6" t="s">
        <v>14</v>
      </c>
      <c r="G2" s="6" t="s">
        <v>15</v>
      </c>
      <c r="H2" s="8" t="s">
        <v>20</v>
      </c>
      <c r="I2" s="8" t="s">
        <v>21</v>
      </c>
      <c r="J2" s="10" t="s">
        <v>26</v>
      </c>
      <c r="K2" s="10" t="s">
        <v>27</v>
      </c>
      <c r="L2" s="40" t="s">
        <v>182</v>
      </c>
      <c r="M2" s="40" t="s">
        <v>183</v>
      </c>
    </row>
    <row r="3" spans="1:13" x14ac:dyDescent="0.35">
      <c r="A3" s="11" t="s">
        <v>28</v>
      </c>
      <c r="B3" s="11" t="s">
        <v>29</v>
      </c>
      <c r="C3" s="11">
        <v>2</v>
      </c>
      <c r="D3" s="13">
        <v>437427083.33333337</v>
      </c>
      <c r="E3" s="14">
        <v>8.4657161913053488E-4</v>
      </c>
      <c r="F3" s="12">
        <v>0</v>
      </c>
      <c r="G3" s="15">
        <v>0</v>
      </c>
      <c r="H3" s="12">
        <v>437427083.33333337</v>
      </c>
      <c r="I3" s="15">
        <v>1</v>
      </c>
      <c r="J3" s="12">
        <v>0</v>
      </c>
      <c r="K3" s="15">
        <v>0</v>
      </c>
      <c r="L3" s="41" t="s">
        <v>28</v>
      </c>
      <c r="M3" s="41" t="s">
        <v>191</v>
      </c>
    </row>
    <row r="4" spans="1:13" x14ac:dyDescent="0.35">
      <c r="A4" s="11" t="s">
        <v>30</v>
      </c>
      <c r="B4" s="11" t="s">
        <v>31</v>
      </c>
      <c r="C4" s="11">
        <v>18</v>
      </c>
      <c r="D4" s="13">
        <v>5924971346.666666</v>
      </c>
      <c r="E4" s="14">
        <v>1.1466854196650965E-2</v>
      </c>
      <c r="F4" s="12">
        <v>2251702180</v>
      </c>
      <c r="G4" s="15">
        <v>0.38003596106279686</v>
      </c>
      <c r="H4" s="12">
        <v>3471534166.666666</v>
      </c>
      <c r="I4" s="15">
        <v>0.58591577301377484</v>
      </c>
      <c r="J4" s="12">
        <v>201735000</v>
      </c>
      <c r="K4" s="15">
        <v>3.4048265923428349E-2</v>
      </c>
      <c r="L4" s="42" t="s">
        <v>30</v>
      </c>
      <c r="M4" s="42" t="s">
        <v>190</v>
      </c>
    </row>
    <row r="5" spans="1:13" x14ac:dyDescent="0.35">
      <c r="A5" s="11" t="s">
        <v>32</v>
      </c>
      <c r="B5" s="11" t="s">
        <v>33</v>
      </c>
      <c r="C5" s="11">
        <v>2</v>
      </c>
      <c r="D5" s="13">
        <v>3355850000.0000005</v>
      </c>
      <c r="E5" s="14">
        <v>6.4947221521130596E-3</v>
      </c>
      <c r="F5" s="12">
        <v>582050000</v>
      </c>
      <c r="G5" s="15">
        <v>0.17344338990121724</v>
      </c>
      <c r="H5" s="12">
        <v>2773800000.0000005</v>
      </c>
      <c r="I5" s="15">
        <v>0.82655661009878278</v>
      </c>
      <c r="J5" s="12">
        <v>0</v>
      </c>
      <c r="K5" s="15">
        <v>0</v>
      </c>
      <c r="L5" s="42" t="s">
        <v>32</v>
      </c>
      <c r="M5" s="42" t="s">
        <v>192</v>
      </c>
    </row>
    <row r="6" spans="1:13" x14ac:dyDescent="0.35">
      <c r="A6" s="11" t="s">
        <v>34</v>
      </c>
      <c r="B6" s="11" t="s">
        <v>35</v>
      </c>
      <c r="C6" s="11">
        <v>0</v>
      </c>
      <c r="D6" s="13">
        <v>0</v>
      </c>
      <c r="E6" s="14">
        <v>0</v>
      </c>
      <c r="F6" s="12">
        <v>0</v>
      </c>
      <c r="G6" s="15" t="s">
        <v>36</v>
      </c>
      <c r="H6" s="12">
        <v>0</v>
      </c>
      <c r="I6" s="15" t="s">
        <v>36</v>
      </c>
      <c r="J6" s="12">
        <v>0</v>
      </c>
      <c r="K6" s="15" t="s">
        <v>36</v>
      </c>
      <c r="L6" s="42" t="s">
        <v>34</v>
      </c>
      <c r="M6" s="42" t="s">
        <v>193</v>
      </c>
    </row>
    <row r="7" spans="1:13" x14ac:dyDescent="0.35">
      <c r="A7" s="11" t="s">
        <v>37</v>
      </c>
      <c r="B7" s="11" t="s">
        <v>38</v>
      </c>
      <c r="C7" s="11">
        <v>0</v>
      </c>
      <c r="D7" s="13">
        <v>0</v>
      </c>
      <c r="E7" s="14">
        <v>0</v>
      </c>
      <c r="F7" s="12">
        <v>0</v>
      </c>
      <c r="G7" s="15" t="s">
        <v>36</v>
      </c>
      <c r="H7" s="12">
        <v>0</v>
      </c>
      <c r="I7" s="15" t="s">
        <v>36</v>
      </c>
      <c r="J7" s="12">
        <v>0</v>
      </c>
      <c r="K7" s="15" t="s">
        <v>36</v>
      </c>
      <c r="L7" s="42" t="s">
        <v>37</v>
      </c>
      <c r="M7" s="42" t="s">
        <v>194</v>
      </c>
    </row>
    <row r="8" spans="1:13" x14ac:dyDescent="0.35">
      <c r="A8" s="11" t="s">
        <v>39</v>
      </c>
      <c r="B8" s="11" t="s">
        <v>40</v>
      </c>
      <c r="C8" s="11">
        <v>50</v>
      </c>
      <c r="D8" s="13">
        <v>28682066755.666668</v>
      </c>
      <c r="E8" s="14">
        <v>5.5509648621486017E-2</v>
      </c>
      <c r="F8" s="12">
        <v>5406751500</v>
      </c>
      <c r="G8" s="15">
        <v>0.18850634251912118</v>
      </c>
      <c r="H8" s="12">
        <v>22440235666.666668</v>
      </c>
      <c r="I8" s="15">
        <v>0.78237861510566309</v>
      </c>
      <c r="J8" s="12">
        <v>835079589</v>
      </c>
      <c r="K8" s="15">
        <v>2.9115042375215682E-2</v>
      </c>
      <c r="L8" s="42" t="s">
        <v>39</v>
      </c>
      <c r="M8" s="42" t="s">
        <v>195</v>
      </c>
    </row>
    <row r="9" spans="1:13" x14ac:dyDescent="0.35">
      <c r="A9" s="11" t="s">
        <v>41</v>
      </c>
      <c r="B9" s="11" t="s">
        <v>42</v>
      </c>
      <c r="C9" s="11">
        <v>26</v>
      </c>
      <c r="D9" s="13">
        <v>8538431937.5</v>
      </c>
      <c r="E9" s="14">
        <v>1.6524797904790403E-2</v>
      </c>
      <c r="F9" s="12">
        <v>0</v>
      </c>
      <c r="G9" s="15">
        <v>0</v>
      </c>
      <c r="H9" s="12">
        <v>8538431937.5</v>
      </c>
      <c r="I9" s="15">
        <v>1</v>
      </c>
      <c r="J9" s="12">
        <v>0</v>
      </c>
      <c r="K9" s="15">
        <v>0</v>
      </c>
      <c r="L9" s="42" t="s">
        <v>41</v>
      </c>
      <c r="M9" s="42" t="s">
        <v>197</v>
      </c>
    </row>
    <row r="10" spans="1:13" x14ac:dyDescent="0.35">
      <c r="A10" s="11" t="s">
        <v>43</v>
      </c>
      <c r="B10" s="11" t="s">
        <v>44</v>
      </c>
      <c r="C10" s="11">
        <v>0</v>
      </c>
      <c r="D10" s="13">
        <v>0</v>
      </c>
      <c r="E10" s="14">
        <v>0</v>
      </c>
      <c r="F10" s="12">
        <v>0</v>
      </c>
      <c r="G10" s="15" t="s">
        <v>36</v>
      </c>
      <c r="H10" s="12">
        <v>0</v>
      </c>
      <c r="I10" s="15" t="s">
        <v>36</v>
      </c>
      <c r="J10" s="12">
        <v>0</v>
      </c>
      <c r="K10" s="15" t="s">
        <v>36</v>
      </c>
      <c r="L10" s="42" t="s">
        <v>51</v>
      </c>
      <c r="M10" s="42" t="s">
        <v>196</v>
      </c>
    </row>
    <row r="11" spans="1:13" x14ac:dyDescent="0.35">
      <c r="A11" s="11" t="s">
        <v>45</v>
      </c>
      <c r="B11" s="11" t="s">
        <v>46</v>
      </c>
      <c r="C11" s="11">
        <v>208</v>
      </c>
      <c r="D11" s="13">
        <v>50980644790.070145</v>
      </c>
      <c r="E11" s="14">
        <v>9.866505447116998E-2</v>
      </c>
      <c r="F11" s="12">
        <v>4474428333.333334</v>
      </c>
      <c r="G11" s="15">
        <v>8.7767197762175994E-2</v>
      </c>
      <c r="H11" s="12">
        <v>43831688694.236809</v>
      </c>
      <c r="I11" s="15">
        <v>0.85977117148534399</v>
      </c>
      <c r="J11" s="12">
        <v>2674527762.5</v>
      </c>
      <c r="K11" s="15">
        <v>5.2461630752479935E-2</v>
      </c>
      <c r="L11" s="41" t="s">
        <v>45</v>
      </c>
      <c r="M11" s="42" t="s">
        <v>196</v>
      </c>
    </row>
    <row r="12" spans="1:13" x14ac:dyDescent="0.35">
      <c r="A12" s="11" t="s">
        <v>47</v>
      </c>
      <c r="B12" s="11" t="s">
        <v>48</v>
      </c>
      <c r="C12" s="11">
        <v>58</v>
      </c>
      <c r="D12" s="13">
        <v>10857774525.183411</v>
      </c>
      <c r="E12" s="14">
        <v>2.1013522276429979E-2</v>
      </c>
      <c r="F12" s="12">
        <v>1409051250</v>
      </c>
      <c r="G12" s="15">
        <v>0.12977348596914229</v>
      </c>
      <c r="H12" s="12">
        <v>7293358876.1834106</v>
      </c>
      <c r="I12" s="15">
        <v>0.67171765809533701</v>
      </c>
      <c r="J12" s="12">
        <v>2155364399</v>
      </c>
      <c r="K12" s="15">
        <v>0.19850885593552067</v>
      </c>
      <c r="L12" s="42" t="s">
        <v>47</v>
      </c>
      <c r="M12" s="42" t="s">
        <v>196</v>
      </c>
    </row>
    <row r="13" spans="1:13" x14ac:dyDescent="0.35">
      <c r="A13" s="11" t="s">
        <v>49</v>
      </c>
      <c r="B13" s="11" t="s">
        <v>50</v>
      </c>
      <c r="C13" s="11">
        <v>6</v>
      </c>
      <c r="D13" s="13">
        <v>890690666.66666675</v>
      </c>
      <c r="E13" s="14">
        <v>1.7237923040303795E-3</v>
      </c>
      <c r="F13" s="12">
        <v>84301250</v>
      </c>
      <c r="G13" s="15">
        <v>9.4647056666137735E-2</v>
      </c>
      <c r="H13" s="12">
        <v>631389416.66666675</v>
      </c>
      <c r="I13" s="15">
        <v>0.70887620168917609</v>
      </c>
      <c r="J13" s="12">
        <v>175000000</v>
      </c>
      <c r="K13" s="15">
        <v>0.1964767416446862</v>
      </c>
      <c r="L13" s="42" t="s">
        <v>49</v>
      </c>
      <c r="M13" s="42" t="s">
        <v>196</v>
      </c>
    </row>
    <row r="14" spans="1:13" x14ac:dyDescent="0.35">
      <c r="A14" s="11" t="s">
        <v>51</v>
      </c>
      <c r="B14" s="11" t="s">
        <v>52</v>
      </c>
      <c r="C14" s="11">
        <v>104</v>
      </c>
      <c r="D14" s="13">
        <v>18215445269.333336</v>
      </c>
      <c r="E14" s="14">
        <v>3.5253141797560152E-2</v>
      </c>
      <c r="F14" s="12">
        <v>1576861250</v>
      </c>
      <c r="G14" s="15">
        <v>8.6567263478029233E-2</v>
      </c>
      <c r="H14" s="12">
        <v>12735651287.000002</v>
      </c>
      <c r="I14" s="15">
        <v>0.69916771721420079</v>
      </c>
      <c r="J14" s="12">
        <v>3902932732.3333335</v>
      </c>
      <c r="K14" s="15">
        <v>0.21426501930776992</v>
      </c>
      <c r="L14" s="42" t="s">
        <v>51</v>
      </c>
      <c r="M14" s="42" t="s">
        <v>196</v>
      </c>
    </row>
    <row r="15" spans="1:13" x14ac:dyDescent="0.35">
      <c r="A15" s="11" t="s">
        <v>53</v>
      </c>
      <c r="B15" s="11" t="s">
        <v>54</v>
      </c>
      <c r="C15" s="11">
        <v>1</v>
      </c>
      <c r="D15" s="13">
        <v>84301250</v>
      </c>
      <c r="E15" s="14">
        <v>1.6315186788021544E-4</v>
      </c>
      <c r="F15" s="12">
        <v>84301250</v>
      </c>
      <c r="G15" s="15">
        <v>1</v>
      </c>
      <c r="H15" s="12">
        <v>0</v>
      </c>
      <c r="I15" s="15">
        <v>0</v>
      </c>
      <c r="J15" s="12">
        <v>0</v>
      </c>
      <c r="K15" s="15">
        <v>0</v>
      </c>
      <c r="L15" s="42" t="s">
        <v>53</v>
      </c>
      <c r="M15" s="42" t="s">
        <v>196</v>
      </c>
    </row>
    <row r="16" spans="1:13" x14ac:dyDescent="0.35">
      <c r="A16" s="11" t="s">
        <v>55</v>
      </c>
      <c r="B16" s="11" t="s">
        <v>56</v>
      </c>
      <c r="C16" s="11">
        <v>2</v>
      </c>
      <c r="D16" s="13">
        <v>36835500</v>
      </c>
      <c r="E16" s="14">
        <v>7.1289341846077922E-5</v>
      </c>
      <c r="F16" s="12">
        <v>0</v>
      </c>
      <c r="G16" s="15">
        <v>0</v>
      </c>
      <c r="H16" s="12">
        <v>36835500</v>
      </c>
      <c r="I16" s="15">
        <v>1</v>
      </c>
      <c r="J16" s="12">
        <v>0</v>
      </c>
      <c r="K16" s="15">
        <v>0</v>
      </c>
      <c r="L16" s="42" t="s">
        <v>55</v>
      </c>
      <c r="M16" s="42" t="s">
        <v>196</v>
      </c>
    </row>
    <row r="17" spans="1:13" x14ac:dyDescent="0.35">
      <c r="A17" s="11" t="s">
        <v>57</v>
      </c>
      <c r="B17" s="11" t="s">
        <v>58</v>
      </c>
      <c r="C17" s="11">
        <v>12</v>
      </c>
      <c r="D17" s="13">
        <v>1937828333.3333335</v>
      </c>
      <c r="E17" s="14">
        <v>3.7503632771108152E-3</v>
      </c>
      <c r="F17" s="12">
        <v>310050000</v>
      </c>
      <c r="G17" s="15">
        <v>0.15999869269465733</v>
      </c>
      <c r="H17" s="12">
        <v>1627778333.3333335</v>
      </c>
      <c r="I17" s="15">
        <v>0.84000130730534273</v>
      </c>
      <c r="J17" s="12">
        <v>0</v>
      </c>
      <c r="K17" s="15">
        <v>0</v>
      </c>
      <c r="L17" s="42" t="s">
        <v>57</v>
      </c>
      <c r="M17" s="42" t="s">
        <v>196</v>
      </c>
    </row>
    <row r="18" spans="1:13" x14ac:dyDescent="0.35">
      <c r="A18" s="11" t="s">
        <v>59</v>
      </c>
      <c r="B18" s="11" t="s">
        <v>60</v>
      </c>
      <c r="C18" s="11">
        <v>60</v>
      </c>
      <c r="D18" s="13">
        <v>10275920978.5</v>
      </c>
      <c r="E18" s="14">
        <v>1.988743585453082E-2</v>
      </c>
      <c r="F18" s="12">
        <v>3794756666.6666665</v>
      </c>
      <c r="G18" s="15">
        <v>0.36928628340041947</v>
      </c>
      <c r="H18" s="12">
        <v>5893664311.833334</v>
      </c>
      <c r="I18" s="15">
        <v>0.57354122556649378</v>
      </c>
      <c r="J18" s="12">
        <v>587500000</v>
      </c>
      <c r="K18" s="15">
        <v>5.7172491033086824E-2</v>
      </c>
      <c r="L18" s="42" t="s">
        <v>59</v>
      </c>
      <c r="M18" s="42" t="s">
        <v>196</v>
      </c>
    </row>
    <row r="19" spans="1:13" x14ac:dyDescent="0.35">
      <c r="A19" s="11" t="s">
        <v>61</v>
      </c>
      <c r="B19" s="11" t="s">
        <v>62</v>
      </c>
      <c r="C19" s="11">
        <v>0</v>
      </c>
      <c r="D19" s="13">
        <v>0</v>
      </c>
      <c r="E19" s="14">
        <v>0</v>
      </c>
      <c r="F19" s="12">
        <v>0</v>
      </c>
      <c r="G19" s="15" t="s">
        <v>36</v>
      </c>
      <c r="H19" s="12">
        <v>0</v>
      </c>
      <c r="I19" s="15" t="s">
        <v>36</v>
      </c>
      <c r="J19" s="12">
        <v>0</v>
      </c>
      <c r="K19" s="15" t="s">
        <v>36</v>
      </c>
      <c r="L19" s="42" t="s">
        <v>37</v>
      </c>
      <c r="M19" s="42" t="s">
        <v>194</v>
      </c>
    </row>
    <row r="20" spans="1:13" x14ac:dyDescent="0.35">
      <c r="A20" s="11" t="s">
        <v>63</v>
      </c>
      <c r="B20" s="11" t="s">
        <v>64</v>
      </c>
      <c r="C20" s="11">
        <v>102</v>
      </c>
      <c r="D20" s="13">
        <v>25048708097.612854</v>
      </c>
      <c r="E20" s="14">
        <v>4.8477851919299125E-2</v>
      </c>
      <c r="F20" s="12">
        <v>4069447166.666666</v>
      </c>
      <c r="G20" s="15">
        <v>0.16246135931674996</v>
      </c>
      <c r="H20" s="12">
        <v>20096188430.94619</v>
      </c>
      <c r="I20" s="15">
        <v>0.80228442730990024</v>
      </c>
      <c r="J20" s="12">
        <v>883072500</v>
      </c>
      <c r="K20" s="15">
        <v>3.5254213373349857E-2</v>
      </c>
      <c r="L20" s="42" t="s">
        <v>37</v>
      </c>
      <c r="M20" s="42" t="s">
        <v>194</v>
      </c>
    </row>
    <row r="21" spans="1:13" x14ac:dyDescent="0.35">
      <c r="A21" s="11" t="s">
        <v>65</v>
      </c>
      <c r="B21" s="11" t="s">
        <v>66</v>
      </c>
      <c r="C21" s="11">
        <v>62</v>
      </c>
      <c r="D21" s="13">
        <v>14083788913.365009</v>
      </c>
      <c r="E21" s="14">
        <v>2.7256967934000637E-2</v>
      </c>
      <c r="F21" s="12">
        <v>0</v>
      </c>
      <c r="G21" s="15">
        <v>0</v>
      </c>
      <c r="H21" s="12">
        <v>13814742050.865009</v>
      </c>
      <c r="I21" s="15">
        <v>0.9808966987395924</v>
      </c>
      <c r="J21" s="12">
        <v>269046862.5</v>
      </c>
      <c r="K21" s="15">
        <v>1.9103301260407574E-2</v>
      </c>
      <c r="L21" s="42" t="s">
        <v>199</v>
      </c>
      <c r="M21" s="42" t="s">
        <v>200</v>
      </c>
    </row>
    <row r="22" spans="1:13" x14ac:dyDescent="0.35">
      <c r="A22" s="11" t="s">
        <v>67</v>
      </c>
      <c r="B22" s="11" t="s">
        <v>68</v>
      </c>
      <c r="C22" s="11">
        <v>35</v>
      </c>
      <c r="D22" s="13">
        <v>5624251904.166667</v>
      </c>
      <c r="E22" s="14">
        <v>1.0884858808068092E-2</v>
      </c>
      <c r="F22" s="12">
        <v>0</v>
      </c>
      <c r="G22" s="15">
        <v>0</v>
      </c>
      <c r="H22" s="12">
        <v>5624251904.166667</v>
      </c>
      <c r="I22" s="15">
        <v>1</v>
      </c>
      <c r="J22" s="12">
        <v>0</v>
      </c>
      <c r="K22" s="15">
        <v>0</v>
      </c>
      <c r="L22" s="42" t="s">
        <v>67</v>
      </c>
      <c r="M22" s="42" t="s">
        <v>194</v>
      </c>
    </row>
    <row r="23" spans="1:13" x14ac:dyDescent="0.35">
      <c r="A23" s="11" t="s">
        <v>69</v>
      </c>
      <c r="B23" s="11">
        <v>0</v>
      </c>
      <c r="C23" s="11">
        <v>1</v>
      </c>
      <c r="D23" s="13">
        <v>204000000</v>
      </c>
      <c r="E23" s="14">
        <v>3.9481005379592772E-4</v>
      </c>
      <c r="F23" s="12">
        <v>0</v>
      </c>
      <c r="G23" s="15">
        <v>0</v>
      </c>
      <c r="H23" s="12">
        <v>0</v>
      </c>
      <c r="I23" s="15">
        <v>0</v>
      </c>
      <c r="J23" s="12">
        <v>204000000</v>
      </c>
      <c r="K23" s="15">
        <v>1</v>
      </c>
      <c r="L23" s="42" t="s">
        <v>201</v>
      </c>
      <c r="M23" s="42" t="s">
        <v>202</v>
      </c>
    </row>
    <row r="24" spans="1:13" x14ac:dyDescent="0.35">
      <c r="A24" s="11" t="s">
        <v>70</v>
      </c>
      <c r="B24" s="11" t="s">
        <v>71</v>
      </c>
      <c r="C24" s="11">
        <v>223</v>
      </c>
      <c r="D24" s="13">
        <v>52170572678.328125</v>
      </c>
      <c r="E24" s="14">
        <v>0.10096797355732884</v>
      </c>
      <c r="F24" s="12">
        <v>3295190000</v>
      </c>
      <c r="G24" s="15">
        <v>6.3161852186622361E-2</v>
      </c>
      <c r="H24" s="12">
        <v>46773153354.228127</v>
      </c>
      <c r="I24" s="15">
        <v>0.89654283924810918</v>
      </c>
      <c r="J24" s="12">
        <v>2102229324.1000001</v>
      </c>
      <c r="K24" s="15">
        <v>4.0295308565268542E-2</v>
      </c>
      <c r="L24" s="42" t="s">
        <v>203</v>
      </c>
      <c r="M24" s="42" t="s">
        <v>203</v>
      </c>
    </row>
    <row r="25" spans="1:13" x14ac:dyDescent="0.35">
      <c r="A25" s="11" t="s">
        <v>72</v>
      </c>
      <c r="B25" s="11" t="s">
        <v>73</v>
      </c>
      <c r="C25" s="11">
        <v>17</v>
      </c>
      <c r="D25" s="13">
        <v>3062210060.0167456</v>
      </c>
      <c r="E25" s="14">
        <v>5.9264280320080508E-3</v>
      </c>
      <c r="F25" s="12">
        <v>424650000.00000006</v>
      </c>
      <c r="G25" s="15">
        <v>0.13867435338439124</v>
      </c>
      <c r="H25" s="12">
        <v>2637560060.0167456</v>
      </c>
      <c r="I25" s="15">
        <v>0.86132564661560884</v>
      </c>
      <c r="J25" s="12">
        <v>0</v>
      </c>
      <c r="K25" s="15">
        <v>0</v>
      </c>
      <c r="L25" s="42" t="s">
        <v>203</v>
      </c>
      <c r="M25" s="42" t="s">
        <v>203</v>
      </c>
    </row>
    <row r="26" spans="1:13" x14ac:dyDescent="0.35">
      <c r="A26" s="11" t="s">
        <v>74</v>
      </c>
      <c r="B26" s="11" t="s">
        <v>75</v>
      </c>
      <c r="C26" s="11">
        <v>94</v>
      </c>
      <c r="D26" s="13">
        <v>14897209008.906784</v>
      </c>
      <c r="E26" s="14">
        <v>2.8831215148116013E-2</v>
      </c>
      <c r="F26" s="12">
        <v>781758333.33333337</v>
      </c>
      <c r="G26" s="15">
        <v>5.2476831926432231E-2</v>
      </c>
      <c r="H26" s="12">
        <v>13913205675.57345</v>
      </c>
      <c r="I26" s="15">
        <v>0.93394713514826733</v>
      </c>
      <c r="J26" s="12">
        <v>202245000</v>
      </c>
      <c r="K26" s="15">
        <v>1.3576032925300383E-2</v>
      </c>
      <c r="L26" s="42" t="s">
        <v>203</v>
      </c>
      <c r="M26" s="42" t="s">
        <v>203</v>
      </c>
    </row>
    <row r="27" spans="1:13" x14ac:dyDescent="0.35">
      <c r="A27" s="11" t="s">
        <v>76</v>
      </c>
      <c r="B27" s="11" t="s">
        <v>77</v>
      </c>
      <c r="C27" s="11">
        <v>2</v>
      </c>
      <c r="D27" s="13">
        <v>55190000</v>
      </c>
      <c r="E27" s="14">
        <v>1.0681160229900614E-4</v>
      </c>
      <c r="F27" s="12">
        <v>0</v>
      </c>
      <c r="G27" s="15">
        <v>0</v>
      </c>
      <c r="H27" s="12">
        <v>55190000</v>
      </c>
      <c r="I27" s="15">
        <v>1</v>
      </c>
      <c r="J27" s="12">
        <v>0</v>
      </c>
      <c r="K27" s="15">
        <v>0</v>
      </c>
      <c r="L27" s="41" t="s">
        <v>76</v>
      </c>
      <c r="M27" s="41" t="s">
        <v>204</v>
      </c>
    </row>
    <row r="28" spans="1:13" x14ac:dyDescent="0.35">
      <c r="A28" s="11" t="s">
        <v>78</v>
      </c>
      <c r="B28" s="11" t="s">
        <v>79</v>
      </c>
      <c r="C28" s="11">
        <v>53</v>
      </c>
      <c r="D28" s="13">
        <v>3589418540.5280671</v>
      </c>
      <c r="E28" s="14">
        <v>6.9467574856960125E-3</v>
      </c>
      <c r="F28" s="12">
        <v>0</v>
      </c>
      <c r="G28" s="15">
        <v>0</v>
      </c>
      <c r="H28" s="12">
        <v>3589418540.5280671</v>
      </c>
      <c r="I28" s="15">
        <v>1</v>
      </c>
      <c r="J28" s="12">
        <v>0</v>
      </c>
      <c r="K28" s="15">
        <v>0</v>
      </c>
      <c r="L28" s="42" t="s">
        <v>205</v>
      </c>
      <c r="M28" s="42" t="s">
        <v>206</v>
      </c>
    </row>
    <row r="29" spans="1:13" x14ac:dyDescent="0.35">
      <c r="A29" s="11" t="s">
        <v>80</v>
      </c>
      <c r="B29" s="11" t="s">
        <v>81</v>
      </c>
      <c r="C29" s="11">
        <v>72</v>
      </c>
      <c r="D29" s="13">
        <v>5195514882.8997955</v>
      </c>
      <c r="E29" s="14">
        <v>1.0055105443211821E-2</v>
      </c>
      <c r="F29" s="12">
        <v>0</v>
      </c>
      <c r="G29" s="15">
        <v>0</v>
      </c>
      <c r="H29" s="12">
        <v>5195514882.8997955</v>
      </c>
      <c r="I29" s="15">
        <v>1</v>
      </c>
      <c r="J29" s="12">
        <v>0</v>
      </c>
      <c r="K29" s="15">
        <v>0</v>
      </c>
      <c r="L29" s="42" t="s">
        <v>205</v>
      </c>
      <c r="M29" s="42" t="s">
        <v>206</v>
      </c>
    </row>
    <row r="30" spans="1:13" x14ac:dyDescent="0.35">
      <c r="A30" s="11" t="s">
        <v>82</v>
      </c>
      <c r="B30" s="11" t="s">
        <v>83</v>
      </c>
      <c r="C30" s="11">
        <v>0</v>
      </c>
      <c r="D30" s="13">
        <v>0</v>
      </c>
      <c r="E30" s="14">
        <v>0</v>
      </c>
      <c r="F30" s="12">
        <v>0</v>
      </c>
      <c r="G30" s="15" t="s">
        <v>36</v>
      </c>
      <c r="H30" s="12">
        <v>0</v>
      </c>
      <c r="I30" s="15" t="s">
        <v>36</v>
      </c>
      <c r="J30" s="12">
        <v>0</v>
      </c>
      <c r="K30" s="15" t="s">
        <v>36</v>
      </c>
      <c r="L30" s="42" t="s">
        <v>207</v>
      </c>
      <c r="M30" s="42" t="s">
        <v>208</v>
      </c>
    </row>
    <row r="31" spans="1:13" x14ac:dyDescent="0.35">
      <c r="A31" s="11" t="s">
        <v>84</v>
      </c>
      <c r="B31" s="11" t="s">
        <v>85</v>
      </c>
      <c r="C31" s="11">
        <v>1</v>
      </c>
      <c r="D31" s="13">
        <v>58330000</v>
      </c>
      <c r="E31" s="14">
        <v>1.1288858057802188E-4</v>
      </c>
      <c r="F31" s="12">
        <v>0</v>
      </c>
      <c r="G31" s="15">
        <v>0</v>
      </c>
      <c r="H31" s="12">
        <v>58330000</v>
      </c>
      <c r="I31" s="15">
        <v>1</v>
      </c>
      <c r="J31" s="12">
        <v>0</v>
      </c>
      <c r="K31" s="15">
        <v>0</v>
      </c>
      <c r="L31" s="42" t="s">
        <v>209</v>
      </c>
      <c r="M31" s="42" t="s">
        <v>210</v>
      </c>
    </row>
    <row r="32" spans="1:13" x14ac:dyDescent="0.35">
      <c r="A32" s="11" t="s">
        <v>86</v>
      </c>
      <c r="B32" s="11" t="s">
        <v>87</v>
      </c>
      <c r="C32" s="11">
        <v>3</v>
      </c>
      <c r="D32" s="13">
        <v>137069500</v>
      </c>
      <c r="E32" s="14">
        <v>2.6527655229794566E-4</v>
      </c>
      <c r="F32" s="12">
        <v>0</v>
      </c>
      <c r="G32" s="15">
        <v>0</v>
      </c>
      <c r="H32" s="12">
        <v>137069500</v>
      </c>
      <c r="I32" s="15">
        <v>1</v>
      </c>
      <c r="J32" s="12">
        <v>0</v>
      </c>
      <c r="K32" s="15">
        <v>0</v>
      </c>
      <c r="L32" s="42" t="s">
        <v>211</v>
      </c>
      <c r="M32" s="42" t="s">
        <v>212</v>
      </c>
    </row>
    <row r="33" spans="1:13" x14ac:dyDescent="0.35">
      <c r="A33" s="11" t="s">
        <v>88</v>
      </c>
      <c r="B33" s="11" t="s">
        <v>89</v>
      </c>
      <c r="C33" s="11">
        <v>1</v>
      </c>
      <c r="D33" s="13">
        <v>23920000</v>
      </c>
      <c r="E33" s="14">
        <v>4.6293414150973483E-5</v>
      </c>
      <c r="F33" s="12">
        <v>0</v>
      </c>
      <c r="G33" s="15">
        <v>0</v>
      </c>
      <c r="H33" s="12">
        <v>23920000</v>
      </c>
      <c r="I33" s="15">
        <v>1</v>
      </c>
      <c r="J33" s="12">
        <v>0</v>
      </c>
      <c r="K33" s="15">
        <v>0</v>
      </c>
      <c r="L33" s="42" t="s">
        <v>213</v>
      </c>
      <c r="M33" s="42" t="s">
        <v>214</v>
      </c>
    </row>
    <row r="34" spans="1:13" x14ac:dyDescent="0.35">
      <c r="A34" s="11" t="s">
        <v>90</v>
      </c>
      <c r="B34" s="11" t="s">
        <v>91</v>
      </c>
      <c r="C34" s="11">
        <v>0</v>
      </c>
      <c r="D34" s="13">
        <v>0</v>
      </c>
      <c r="E34" s="14">
        <v>0</v>
      </c>
      <c r="F34" s="12">
        <v>0</v>
      </c>
      <c r="G34" s="15" t="s">
        <v>36</v>
      </c>
      <c r="H34" s="12">
        <v>0</v>
      </c>
      <c r="I34" s="15" t="s">
        <v>36</v>
      </c>
      <c r="J34" s="12">
        <v>0</v>
      </c>
      <c r="K34" s="15" t="s">
        <v>36</v>
      </c>
      <c r="L34" s="42" t="s">
        <v>215</v>
      </c>
      <c r="M34" s="42" t="s">
        <v>216</v>
      </c>
    </row>
    <row r="35" spans="1:13" x14ac:dyDescent="0.35">
      <c r="A35" s="11" t="s">
        <v>92</v>
      </c>
      <c r="B35" s="11" t="s">
        <v>92</v>
      </c>
      <c r="C35" s="11">
        <v>1</v>
      </c>
      <c r="D35" s="13">
        <v>33210000</v>
      </c>
      <c r="E35" s="14">
        <v>6.4272754345895885E-5</v>
      </c>
      <c r="F35" s="12">
        <v>0</v>
      </c>
      <c r="G35" s="15">
        <v>0</v>
      </c>
      <c r="H35" s="12">
        <v>33210000</v>
      </c>
      <c r="I35" s="15">
        <v>1</v>
      </c>
      <c r="J35" s="12">
        <v>0</v>
      </c>
      <c r="K35" s="15">
        <v>0</v>
      </c>
      <c r="L35" s="42" t="s">
        <v>365</v>
      </c>
      <c r="M35" s="42" t="s">
        <v>321</v>
      </c>
    </row>
    <row r="36" spans="1:13" x14ac:dyDescent="0.35">
      <c r="A36" s="11" t="s">
        <v>93</v>
      </c>
      <c r="B36" s="11" t="s">
        <v>94</v>
      </c>
      <c r="C36" s="11">
        <v>0</v>
      </c>
      <c r="D36" s="13">
        <v>0</v>
      </c>
      <c r="E36" s="14">
        <v>0</v>
      </c>
      <c r="F36" s="12">
        <v>0</v>
      </c>
      <c r="G36" s="15" t="s">
        <v>36</v>
      </c>
      <c r="H36" s="12">
        <v>0</v>
      </c>
      <c r="I36" s="15" t="s">
        <v>36</v>
      </c>
      <c r="J36" s="12">
        <v>0</v>
      </c>
      <c r="K36" s="15" t="s">
        <v>36</v>
      </c>
      <c r="L36" s="42" t="s">
        <v>205</v>
      </c>
      <c r="M36" s="42" t="s">
        <v>206</v>
      </c>
    </row>
    <row r="37" spans="1:13" x14ac:dyDescent="0.35">
      <c r="A37" s="11" t="s">
        <v>95</v>
      </c>
      <c r="B37" s="11" t="s">
        <v>96</v>
      </c>
      <c r="C37" s="11">
        <v>0</v>
      </c>
      <c r="D37" s="13">
        <v>0</v>
      </c>
      <c r="E37" s="14">
        <v>0</v>
      </c>
      <c r="F37" s="12">
        <v>0</v>
      </c>
      <c r="G37" s="15" t="s">
        <v>36</v>
      </c>
      <c r="H37" s="12">
        <v>0</v>
      </c>
      <c r="I37" s="15" t="s">
        <v>36</v>
      </c>
      <c r="J37" s="12">
        <v>0</v>
      </c>
      <c r="K37" s="15" t="s">
        <v>36</v>
      </c>
      <c r="L37" s="42" t="s">
        <v>205</v>
      </c>
      <c r="M37" s="42" t="s">
        <v>206</v>
      </c>
    </row>
    <row r="38" spans="1:13" x14ac:dyDescent="0.35">
      <c r="A38" s="11" t="s">
        <v>97</v>
      </c>
      <c r="B38" s="11" t="s">
        <v>98</v>
      </c>
      <c r="C38" s="11">
        <v>21</v>
      </c>
      <c r="D38" s="13">
        <v>2139674414.8299017</v>
      </c>
      <c r="E38" s="14">
        <v>4.1410047589449201E-3</v>
      </c>
      <c r="F38" s="12">
        <v>0</v>
      </c>
      <c r="G38" s="15">
        <v>0</v>
      </c>
      <c r="H38" s="12">
        <v>2139674414.8299017</v>
      </c>
      <c r="I38" s="15">
        <v>1</v>
      </c>
      <c r="J38" s="12">
        <v>0</v>
      </c>
      <c r="K38" s="15">
        <v>0</v>
      </c>
      <c r="L38" s="42" t="s">
        <v>97</v>
      </c>
      <c r="M38" s="42" t="s">
        <v>217</v>
      </c>
    </row>
    <row r="39" spans="1:13" x14ac:dyDescent="0.35">
      <c r="A39" s="11" t="s">
        <v>99</v>
      </c>
      <c r="B39" s="11" t="s">
        <v>99</v>
      </c>
      <c r="C39" s="11">
        <v>1</v>
      </c>
      <c r="D39" s="13">
        <v>26316000</v>
      </c>
      <c r="E39" s="14">
        <v>5.0930496939674674E-5</v>
      </c>
      <c r="F39" s="12">
        <v>0</v>
      </c>
      <c r="G39" s="15">
        <v>0</v>
      </c>
      <c r="H39" s="12">
        <v>26316000</v>
      </c>
      <c r="I39" s="15">
        <v>1</v>
      </c>
      <c r="J39" s="12">
        <v>0</v>
      </c>
      <c r="K39" s="15">
        <v>0</v>
      </c>
      <c r="L39" s="42" t="s">
        <v>99</v>
      </c>
      <c r="M39" s="42" t="s">
        <v>217</v>
      </c>
    </row>
    <row r="40" spans="1:13" x14ac:dyDescent="0.35">
      <c r="A40" s="11" t="s">
        <v>100</v>
      </c>
      <c r="B40" s="11" t="s">
        <v>101</v>
      </c>
      <c r="C40" s="11">
        <v>0</v>
      </c>
      <c r="D40" s="13">
        <v>0</v>
      </c>
      <c r="E40" s="14">
        <v>0</v>
      </c>
      <c r="F40" s="12">
        <v>0</v>
      </c>
      <c r="G40" s="15" t="s">
        <v>36</v>
      </c>
      <c r="H40" s="12">
        <v>0</v>
      </c>
      <c r="I40" s="15" t="s">
        <v>36</v>
      </c>
      <c r="J40" s="12">
        <v>0</v>
      </c>
      <c r="K40" s="15" t="s">
        <v>36</v>
      </c>
      <c r="L40" s="42" t="s">
        <v>218</v>
      </c>
      <c r="M40" s="42" t="s">
        <v>219</v>
      </c>
    </row>
    <row r="41" spans="1:13" x14ac:dyDescent="0.35">
      <c r="A41" s="11" t="s">
        <v>102</v>
      </c>
      <c r="B41" s="11" t="s">
        <v>103</v>
      </c>
      <c r="C41" s="11">
        <v>1</v>
      </c>
      <c r="D41" s="13">
        <v>340560000</v>
      </c>
      <c r="E41" s="14">
        <v>6.5910054863108406E-4</v>
      </c>
      <c r="F41" s="12">
        <v>0</v>
      </c>
      <c r="G41" s="15">
        <v>0</v>
      </c>
      <c r="H41" s="12">
        <v>340560000</v>
      </c>
      <c r="I41" s="15">
        <v>1</v>
      </c>
      <c r="J41" s="12">
        <v>0</v>
      </c>
      <c r="K41" s="15">
        <v>0</v>
      </c>
      <c r="L41" s="42" t="s">
        <v>218</v>
      </c>
      <c r="M41" s="42" t="s">
        <v>219</v>
      </c>
    </row>
    <row r="42" spans="1:13" x14ac:dyDescent="0.35">
      <c r="A42" s="11" t="s">
        <v>104</v>
      </c>
      <c r="B42" s="11" t="s">
        <v>105</v>
      </c>
      <c r="C42" s="11">
        <v>71</v>
      </c>
      <c r="D42" s="13">
        <v>9067768604.0752048</v>
      </c>
      <c r="E42" s="14">
        <v>1.7549246129333118E-2</v>
      </c>
      <c r="F42" s="12">
        <v>271512500</v>
      </c>
      <c r="G42" s="15">
        <v>2.9942592478371999E-2</v>
      </c>
      <c r="H42" s="12">
        <v>8408456104.0752048</v>
      </c>
      <c r="I42" s="15">
        <v>0.92729054646325071</v>
      </c>
      <c r="J42" s="12">
        <v>387800000.00000006</v>
      </c>
      <c r="K42" s="15">
        <v>4.2766861058377285E-2</v>
      </c>
      <c r="L42" s="42" t="s">
        <v>220</v>
      </c>
      <c r="M42" s="42" t="s">
        <v>221</v>
      </c>
    </row>
    <row r="43" spans="1:13" x14ac:dyDescent="0.35">
      <c r="A43" s="11" t="s">
        <v>106</v>
      </c>
      <c r="B43" s="11" t="s">
        <v>107</v>
      </c>
      <c r="C43" s="11">
        <v>5</v>
      </c>
      <c r="D43" s="13">
        <v>1186106233.3333335</v>
      </c>
      <c r="E43" s="14">
        <v>2.2955228715196988E-3</v>
      </c>
      <c r="F43" s="12">
        <v>0</v>
      </c>
      <c r="G43" s="15">
        <v>0</v>
      </c>
      <c r="H43" s="12">
        <v>1186106233.3333335</v>
      </c>
      <c r="I43" s="15">
        <v>1</v>
      </c>
      <c r="J43" s="12">
        <v>0</v>
      </c>
      <c r="K43" s="15">
        <v>0</v>
      </c>
      <c r="L43" s="42" t="s">
        <v>106</v>
      </c>
      <c r="M43" s="42" t="s">
        <v>222</v>
      </c>
    </row>
    <row r="44" spans="1:13" x14ac:dyDescent="0.35">
      <c r="A44" s="11" t="s">
        <v>108</v>
      </c>
      <c r="B44" s="11" t="s">
        <v>109</v>
      </c>
      <c r="C44" s="11">
        <v>0</v>
      </c>
      <c r="D44" s="13">
        <v>0</v>
      </c>
      <c r="E44" s="14">
        <v>0</v>
      </c>
      <c r="F44" s="12">
        <v>0</v>
      </c>
      <c r="G44" s="15" t="s">
        <v>36</v>
      </c>
      <c r="H44" s="12">
        <v>0</v>
      </c>
      <c r="I44" s="15" t="s">
        <v>36</v>
      </c>
      <c r="J44" s="12">
        <v>0</v>
      </c>
      <c r="K44" s="15" t="s">
        <v>36</v>
      </c>
      <c r="L44" s="42" t="s">
        <v>223</v>
      </c>
      <c r="M44" s="42" t="s">
        <v>224</v>
      </c>
    </row>
    <row r="45" spans="1:13" x14ac:dyDescent="0.35">
      <c r="A45" s="11" t="s">
        <v>110</v>
      </c>
      <c r="B45" s="11" t="s">
        <v>111</v>
      </c>
      <c r="C45" s="11">
        <v>19</v>
      </c>
      <c r="D45" s="13">
        <v>5935418750</v>
      </c>
      <c r="E45" s="14">
        <v>1.1487073509749304E-2</v>
      </c>
      <c r="F45" s="12">
        <v>0</v>
      </c>
      <c r="G45" s="15">
        <v>0</v>
      </c>
      <c r="H45" s="12">
        <v>963368750</v>
      </c>
      <c r="I45" s="15">
        <v>0.16230847233819853</v>
      </c>
      <c r="J45" s="12">
        <v>4972050000</v>
      </c>
      <c r="K45" s="15">
        <v>0.83769152766180144</v>
      </c>
      <c r="L45" s="42" t="s">
        <v>225</v>
      </c>
      <c r="M45" s="42" t="s">
        <v>226</v>
      </c>
    </row>
    <row r="46" spans="1:13" x14ac:dyDescent="0.35">
      <c r="A46" s="11" t="s">
        <v>112</v>
      </c>
      <c r="B46" s="11" t="s">
        <v>113</v>
      </c>
      <c r="C46" s="11">
        <v>0</v>
      </c>
      <c r="D46" s="13">
        <v>0</v>
      </c>
      <c r="E46" s="14">
        <v>0</v>
      </c>
      <c r="F46" s="12">
        <v>0</v>
      </c>
      <c r="G46" s="15" t="s">
        <v>36</v>
      </c>
      <c r="H46" s="12">
        <v>0</v>
      </c>
      <c r="I46" s="15" t="s">
        <v>36</v>
      </c>
      <c r="J46" s="12">
        <v>0</v>
      </c>
      <c r="K46" s="15" t="s">
        <v>36</v>
      </c>
      <c r="L46" s="42" t="s">
        <v>225</v>
      </c>
      <c r="M46" s="42" t="s">
        <v>226</v>
      </c>
    </row>
    <row r="47" spans="1:13" x14ac:dyDescent="0.35">
      <c r="A47" s="11" t="s">
        <v>114</v>
      </c>
      <c r="B47" s="11" t="s">
        <v>115</v>
      </c>
      <c r="C47" s="11">
        <v>0</v>
      </c>
      <c r="D47" s="13">
        <v>0</v>
      </c>
      <c r="E47" s="14">
        <v>0</v>
      </c>
      <c r="F47" s="12">
        <v>0</v>
      </c>
      <c r="G47" s="15" t="s">
        <v>36</v>
      </c>
      <c r="H47" s="12">
        <v>0</v>
      </c>
      <c r="I47" s="15" t="s">
        <v>36</v>
      </c>
      <c r="J47" s="12">
        <v>0</v>
      </c>
      <c r="K47" s="15" t="s">
        <v>36</v>
      </c>
      <c r="L47" s="42" t="s">
        <v>366</v>
      </c>
      <c r="M47" s="42" t="s">
        <v>226</v>
      </c>
    </row>
    <row r="48" spans="1:13" x14ac:dyDescent="0.35">
      <c r="A48" s="11" t="s">
        <v>116</v>
      </c>
      <c r="B48" s="11" t="s">
        <v>117</v>
      </c>
      <c r="C48" s="11">
        <v>0</v>
      </c>
      <c r="D48" s="13">
        <v>0</v>
      </c>
      <c r="E48" s="14">
        <v>0</v>
      </c>
      <c r="F48" s="12">
        <v>0</v>
      </c>
      <c r="G48" s="15" t="s">
        <v>36</v>
      </c>
      <c r="H48" s="12">
        <v>0</v>
      </c>
      <c r="I48" s="15" t="s">
        <v>36</v>
      </c>
      <c r="J48" s="12">
        <v>0</v>
      </c>
      <c r="K48" s="15" t="s">
        <v>36</v>
      </c>
      <c r="L48" s="42" t="s">
        <v>227</v>
      </c>
      <c r="M48" s="42" t="s">
        <v>228</v>
      </c>
    </row>
    <row r="49" spans="1:13" x14ac:dyDescent="0.35">
      <c r="A49" s="11" t="s">
        <v>118</v>
      </c>
      <c r="B49" s="11" t="s">
        <v>118</v>
      </c>
      <c r="C49" s="11">
        <v>4</v>
      </c>
      <c r="D49" s="13">
        <v>447080000</v>
      </c>
      <c r="E49" s="14">
        <v>8.6525332770138899E-4</v>
      </c>
      <c r="F49" s="12">
        <v>0</v>
      </c>
      <c r="G49" s="15">
        <v>0</v>
      </c>
      <c r="H49" s="12">
        <v>447080000</v>
      </c>
      <c r="I49" s="15">
        <v>1</v>
      </c>
      <c r="J49" s="12">
        <v>0</v>
      </c>
      <c r="K49" s="15">
        <v>0</v>
      </c>
      <c r="L49" s="42" t="s">
        <v>229</v>
      </c>
      <c r="M49" s="42" t="s">
        <v>230</v>
      </c>
    </row>
    <row r="50" spans="1:13" x14ac:dyDescent="0.35">
      <c r="A50" s="11" t="s">
        <v>119</v>
      </c>
      <c r="B50" s="11" t="s">
        <v>120</v>
      </c>
      <c r="C50" s="11">
        <v>5</v>
      </c>
      <c r="D50" s="13">
        <v>843256666.66666663</v>
      </c>
      <c r="E50" s="14">
        <v>1.6319912251492224E-3</v>
      </c>
      <c r="F50" s="12">
        <v>586250000</v>
      </c>
      <c r="G50" s="15">
        <v>0.69522130470358967</v>
      </c>
      <c r="H50" s="12">
        <v>257006666.66666663</v>
      </c>
      <c r="I50" s="15">
        <v>0.30477869529641033</v>
      </c>
      <c r="J50" s="12">
        <v>0</v>
      </c>
      <c r="K50" s="15">
        <v>0</v>
      </c>
      <c r="L50" s="42" t="s">
        <v>231</v>
      </c>
      <c r="M50" s="42" t="s">
        <v>232</v>
      </c>
    </row>
    <row r="51" spans="1:13" x14ac:dyDescent="0.35">
      <c r="A51" s="11" t="s">
        <v>121</v>
      </c>
      <c r="B51" s="11" t="s">
        <v>122</v>
      </c>
      <c r="C51" s="11">
        <v>4</v>
      </c>
      <c r="D51" s="13">
        <v>492405400</v>
      </c>
      <c r="E51" s="14">
        <v>9.5297354148728087E-4</v>
      </c>
      <c r="F51" s="12">
        <v>492405400</v>
      </c>
      <c r="G51" s="15">
        <v>1</v>
      </c>
      <c r="H51" s="12">
        <v>0</v>
      </c>
      <c r="I51" s="15">
        <v>0</v>
      </c>
      <c r="J51" s="12">
        <v>0</v>
      </c>
      <c r="K51" s="15">
        <v>0</v>
      </c>
      <c r="L51" s="42" t="s">
        <v>233</v>
      </c>
      <c r="M51" s="42" t="s">
        <v>234</v>
      </c>
    </row>
    <row r="52" spans="1:13" x14ac:dyDescent="0.35">
      <c r="A52" s="11" t="s">
        <v>123</v>
      </c>
      <c r="B52" s="11" t="s">
        <v>123</v>
      </c>
      <c r="C52" s="11">
        <v>92</v>
      </c>
      <c r="D52" s="13">
        <v>46783393461.79248</v>
      </c>
      <c r="E52" s="14">
        <v>9.0541931810815407E-2</v>
      </c>
      <c r="F52" s="12">
        <v>0</v>
      </c>
      <c r="G52" s="15">
        <v>0</v>
      </c>
      <c r="H52" s="12">
        <v>44064102248.636719</v>
      </c>
      <c r="I52" s="15">
        <v>0.94187486174177215</v>
      </c>
      <c r="J52" s="12">
        <v>2719291213.1557622</v>
      </c>
      <c r="K52" s="15">
        <v>5.8125138258227883E-2</v>
      </c>
      <c r="L52" s="41" t="s">
        <v>123</v>
      </c>
      <c r="M52" s="42" t="s">
        <v>235</v>
      </c>
    </row>
    <row r="53" spans="1:13" x14ac:dyDescent="0.35">
      <c r="A53" s="11" t="s">
        <v>124</v>
      </c>
      <c r="B53" s="11" t="s">
        <v>125</v>
      </c>
      <c r="C53" s="11">
        <v>4</v>
      </c>
      <c r="D53" s="13">
        <v>642560000</v>
      </c>
      <c r="E53" s="14">
        <v>1.2435742557211338E-3</v>
      </c>
      <c r="F53" s="12">
        <v>0</v>
      </c>
      <c r="G53" s="15">
        <v>0</v>
      </c>
      <c r="H53" s="12">
        <v>642560000</v>
      </c>
      <c r="I53" s="15">
        <v>1</v>
      </c>
      <c r="J53" s="12">
        <v>0</v>
      </c>
      <c r="K53" s="15">
        <v>0</v>
      </c>
      <c r="L53" s="41" t="s">
        <v>124</v>
      </c>
      <c r="M53" s="42" t="s">
        <v>235</v>
      </c>
    </row>
    <row r="54" spans="1:13" x14ac:dyDescent="0.35">
      <c r="A54" s="11" t="s">
        <v>126</v>
      </c>
      <c r="B54" s="11" t="s">
        <v>127</v>
      </c>
      <c r="C54" s="11">
        <v>47</v>
      </c>
      <c r="D54" s="13">
        <v>8096227838.2010679</v>
      </c>
      <c r="E54" s="14">
        <v>1.5668981119334565E-2</v>
      </c>
      <c r="F54" s="12">
        <v>0</v>
      </c>
      <c r="G54" s="15">
        <v>0</v>
      </c>
      <c r="H54" s="12">
        <v>5787754805.0844269</v>
      </c>
      <c r="I54" s="15">
        <v>0.71487054474623457</v>
      </c>
      <c r="J54" s="12">
        <v>2308473033.116641</v>
      </c>
      <c r="K54" s="15">
        <v>0.28512945525376537</v>
      </c>
      <c r="L54" s="42" t="s">
        <v>236</v>
      </c>
      <c r="M54" s="42" t="s">
        <v>235</v>
      </c>
    </row>
    <row r="55" spans="1:13" x14ac:dyDescent="0.35">
      <c r="A55" s="11" t="s">
        <v>128</v>
      </c>
      <c r="B55" s="11" t="s">
        <v>129</v>
      </c>
      <c r="C55" s="11">
        <v>7</v>
      </c>
      <c r="D55" s="13">
        <v>636830650.79999995</v>
      </c>
      <c r="E55" s="14">
        <v>1.2324859975551159E-3</v>
      </c>
      <c r="F55" s="12">
        <v>0</v>
      </c>
      <c r="G55" s="15">
        <v>0</v>
      </c>
      <c r="H55" s="12">
        <v>343548850.79999995</v>
      </c>
      <c r="I55" s="15">
        <v>0.53946657619011695</v>
      </c>
      <c r="J55" s="12">
        <v>293281800</v>
      </c>
      <c r="K55" s="15">
        <v>0.46053342380988305</v>
      </c>
      <c r="L55" s="42" t="s">
        <v>237</v>
      </c>
      <c r="M55" s="42" t="s">
        <v>235</v>
      </c>
    </row>
    <row r="56" spans="1:13" x14ac:dyDescent="0.35">
      <c r="A56" s="11" t="s">
        <v>130</v>
      </c>
      <c r="B56" s="11" t="s">
        <v>131</v>
      </c>
      <c r="C56" s="11">
        <v>23</v>
      </c>
      <c r="D56" s="13">
        <v>6749894727.4080019</v>
      </c>
      <c r="E56" s="14">
        <v>1.3063364217866677E-2</v>
      </c>
      <c r="F56" s="12">
        <v>1749566666.6666665</v>
      </c>
      <c r="G56" s="15">
        <v>0.25919910418195663</v>
      </c>
      <c r="H56" s="12">
        <v>4300328060.7413349</v>
      </c>
      <c r="I56" s="15">
        <v>0.6370955747324204</v>
      </c>
      <c r="J56" s="12">
        <v>700000000</v>
      </c>
      <c r="K56" s="15">
        <v>0.10370532108562291</v>
      </c>
      <c r="L56" s="42" t="s">
        <v>238</v>
      </c>
      <c r="M56" s="42" t="s">
        <v>235</v>
      </c>
    </row>
    <row r="57" spans="1:13" x14ac:dyDescent="0.35">
      <c r="A57" s="11" t="s">
        <v>132</v>
      </c>
      <c r="B57" s="11" t="s">
        <v>133</v>
      </c>
      <c r="C57" s="11">
        <v>0</v>
      </c>
      <c r="D57" s="13">
        <v>0</v>
      </c>
      <c r="E57" s="14">
        <v>0</v>
      </c>
      <c r="F57" s="12">
        <v>0</v>
      </c>
      <c r="G57" s="15" t="s">
        <v>36</v>
      </c>
      <c r="H57" s="12">
        <v>0</v>
      </c>
      <c r="I57" s="15" t="s">
        <v>36</v>
      </c>
      <c r="J57" s="12">
        <v>0</v>
      </c>
      <c r="K57" s="15" t="s">
        <v>36</v>
      </c>
      <c r="L57" s="42" t="s">
        <v>239</v>
      </c>
      <c r="M57" s="42" t="s">
        <v>240</v>
      </c>
    </row>
    <row r="58" spans="1:13" x14ac:dyDescent="0.35">
      <c r="A58" s="11" t="s">
        <v>134</v>
      </c>
      <c r="B58" s="11" t="s">
        <v>135</v>
      </c>
      <c r="C58" s="11">
        <v>15</v>
      </c>
      <c r="D58" s="13">
        <v>1478886479.6614156</v>
      </c>
      <c r="E58" s="14">
        <v>2.8621531891823218E-3</v>
      </c>
      <c r="F58" s="12">
        <v>0</v>
      </c>
      <c r="G58" s="15">
        <v>0</v>
      </c>
      <c r="H58" s="12">
        <v>1060996479.6614156</v>
      </c>
      <c r="I58" s="15">
        <v>0.71742929173598635</v>
      </c>
      <c r="J58" s="12">
        <v>417890000</v>
      </c>
      <c r="K58" s="15">
        <v>0.28257070826401365</v>
      </c>
      <c r="L58" s="42" t="s">
        <v>239</v>
      </c>
      <c r="M58" s="42" t="s">
        <v>240</v>
      </c>
    </row>
    <row r="59" spans="1:13" x14ac:dyDescent="0.35">
      <c r="A59" s="11" t="s">
        <v>136</v>
      </c>
      <c r="B59" s="11" t="s">
        <v>137</v>
      </c>
      <c r="C59" s="11">
        <v>38</v>
      </c>
      <c r="D59" s="13">
        <v>11213397366.666668</v>
      </c>
      <c r="E59" s="14">
        <v>2.1701774595925399E-2</v>
      </c>
      <c r="F59" s="12">
        <v>2501038833.333333</v>
      </c>
      <c r="G59" s="15">
        <v>0.22304023941646867</v>
      </c>
      <c r="H59" s="12">
        <v>7412358533.3333359</v>
      </c>
      <c r="I59" s="15">
        <v>0.66102701000925634</v>
      </c>
      <c r="J59" s="12">
        <v>1300000000</v>
      </c>
      <c r="K59" s="15">
        <v>0.1159327505742751</v>
      </c>
      <c r="L59" s="42" t="s">
        <v>241</v>
      </c>
      <c r="M59" s="42" t="s">
        <v>241</v>
      </c>
    </row>
    <row r="60" spans="1:13" x14ac:dyDescent="0.35">
      <c r="A60" s="11" t="s">
        <v>138</v>
      </c>
      <c r="B60" s="11" t="s">
        <v>139</v>
      </c>
      <c r="C60" s="11">
        <v>0</v>
      </c>
      <c r="D60" s="13">
        <v>0</v>
      </c>
      <c r="E60" s="14">
        <v>0</v>
      </c>
      <c r="F60" s="12">
        <v>0</v>
      </c>
      <c r="G60" s="15" t="s">
        <v>36</v>
      </c>
      <c r="H60" s="12">
        <v>0</v>
      </c>
      <c r="I60" s="15" t="s">
        <v>36</v>
      </c>
      <c r="J60" s="12">
        <v>0</v>
      </c>
      <c r="K60" s="15" t="s">
        <v>36</v>
      </c>
      <c r="L60" s="42" t="s">
        <v>151</v>
      </c>
      <c r="M60" s="42" t="s">
        <v>242</v>
      </c>
    </row>
    <row r="61" spans="1:13" x14ac:dyDescent="0.35">
      <c r="A61" s="11" t="s">
        <v>140</v>
      </c>
      <c r="B61" s="11" t="s">
        <v>141</v>
      </c>
      <c r="C61" s="11">
        <v>5</v>
      </c>
      <c r="D61" s="13">
        <v>366915020</v>
      </c>
      <c r="E61" s="14">
        <v>7.1010656267026418E-4</v>
      </c>
      <c r="F61" s="12">
        <v>53867500</v>
      </c>
      <c r="G61" s="15">
        <v>0.14681192391633355</v>
      </c>
      <c r="H61" s="12">
        <v>102958120</v>
      </c>
      <c r="I61" s="15">
        <v>0.28060481143562888</v>
      </c>
      <c r="J61" s="12">
        <v>210089400</v>
      </c>
      <c r="K61" s="15">
        <v>0.57258326464803755</v>
      </c>
      <c r="L61" s="42" t="s">
        <v>243</v>
      </c>
      <c r="M61" s="42" t="s">
        <v>244</v>
      </c>
    </row>
    <row r="62" spans="1:13" x14ac:dyDescent="0.35">
      <c r="A62" s="11" t="s">
        <v>142</v>
      </c>
      <c r="B62" s="11" t="s">
        <v>143</v>
      </c>
      <c r="C62" s="11">
        <v>4</v>
      </c>
      <c r="D62" s="13">
        <v>173255500</v>
      </c>
      <c r="E62" s="14">
        <v>3.353088886050998E-4</v>
      </c>
      <c r="F62" s="12">
        <v>98090500</v>
      </c>
      <c r="G62" s="15">
        <v>0.56616095881516026</v>
      </c>
      <c r="H62" s="12">
        <v>0</v>
      </c>
      <c r="I62" s="15">
        <v>0</v>
      </c>
      <c r="J62" s="12">
        <v>75165000</v>
      </c>
      <c r="K62" s="15">
        <v>0.43383904118483974</v>
      </c>
      <c r="L62" s="42" t="s">
        <v>243</v>
      </c>
      <c r="M62" s="42" t="s">
        <v>244</v>
      </c>
    </row>
    <row r="63" spans="1:13" x14ac:dyDescent="0.35">
      <c r="A63" s="11" t="s">
        <v>144</v>
      </c>
      <c r="B63" s="11" t="s">
        <v>145</v>
      </c>
      <c r="C63" s="11">
        <v>1</v>
      </c>
      <c r="D63" s="13">
        <v>166666666.66666666</v>
      </c>
      <c r="E63" s="14">
        <v>3.2255723349340496E-4</v>
      </c>
      <c r="F63" s="12">
        <v>166666666.66666666</v>
      </c>
      <c r="G63" s="15">
        <v>1</v>
      </c>
      <c r="H63" s="12">
        <v>0</v>
      </c>
      <c r="I63" s="15">
        <v>0</v>
      </c>
      <c r="J63" s="12">
        <v>0</v>
      </c>
      <c r="K63" s="15">
        <v>0</v>
      </c>
      <c r="L63" s="42" t="s">
        <v>245</v>
      </c>
      <c r="M63" s="42" t="s">
        <v>244</v>
      </c>
    </row>
    <row r="64" spans="1:13" x14ac:dyDescent="0.35">
      <c r="A64" s="11" t="s">
        <v>146</v>
      </c>
      <c r="B64" s="11" t="s">
        <v>147</v>
      </c>
      <c r="C64" s="11">
        <v>1</v>
      </c>
      <c r="D64" s="13">
        <v>625000000</v>
      </c>
      <c r="E64" s="14">
        <v>1.2095896256002687E-3</v>
      </c>
      <c r="F64" s="12">
        <v>0</v>
      </c>
      <c r="G64" s="15">
        <v>0</v>
      </c>
      <c r="H64" s="12">
        <v>625000000</v>
      </c>
      <c r="I64" s="15">
        <v>1</v>
      </c>
      <c r="J64" s="12">
        <v>0</v>
      </c>
      <c r="K64" s="15">
        <v>0</v>
      </c>
      <c r="L64" s="42" t="s">
        <v>246</v>
      </c>
      <c r="M64" s="42" t="s">
        <v>247</v>
      </c>
    </row>
    <row r="65" spans="1:13" x14ac:dyDescent="0.35">
      <c r="A65" s="11" t="s">
        <v>148</v>
      </c>
      <c r="B65" s="11" t="s">
        <v>149</v>
      </c>
      <c r="C65" s="11">
        <v>1</v>
      </c>
      <c r="D65" s="13">
        <v>276913704.4592337</v>
      </c>
      <c r="E65" s="14">
        <v>5.3592311056068474E-4</v>
      </c>
      <c r="F65" s="12">
        <v>0</v>
      </c>
      <c r="G65" s="15">
        <v>0</v>
      </c>
      <c r="H65" s="12">
        <v>276913704.4592337</v>
      </c>
      <c r="I65" s="15">
        <v>1</v>
      </c>
      <c r="J65" s="12">
        <v>0</v>
      </c>
      <c r="K65" s="15">
        <v>0</v>
      </c>
      <c r="L65" s="42" t="s">
        <v>248</v>
      </c>
      <c r="M65" s="42" t="s">
        <v>249</v>
      </c>
    </row>
    <row r="66" spans="1:13" x14ac:dyDescent="0.35">
      <c r="A66" s="11" t="s">
        <v>0</v>
      </c>
      <c r="B66" s="11" t="s">
        <v>150</v>
      </c>
      <c r="C66" s="11">
        <v>1</v>
      </c>
      <c r="D66" s="13">
        <v>50000000</v>
      </c>
      <c r="E66" s="14">
        <v>9.6767170048021498E-5</v>
      </c>
      <c r="F66" s="12">
        <v>0</v>
      </c>
      <c r="G66" s="15">
        <v>0</v>
      </c>
      <c r="H66" s="12">
        <v>50000000</v>
      </c>
      <c r="I66" s="15">
        <v>1</v>
      </c>
      <c r="J66" s="12">
        <v>0</v>
      </c>
      <c r="K66" s="15">
        <v>0</v>
      </c>
      <c r="L66" s="42" t="s">
        <v>250</v>
      </c>
      <c r="M66" s="42" t="s">
        <v>0</v>
      </c>
    </row>
    <row r="67" spans="1:13" x14ac:dyDescent="0.35">
      <c r="A67" s="11" t="s">
        <v>151</v>
      </c>
      <c r="B67" s="11" t="s">
        <v>152</v>
      </c>
      <c r="C67" s="11">
        <v>2</v>
      </c>
      <c r="D67" s="13">
        <v>379120000</v>
      </c>
      <c r="E67" s="14">
        <v>7.3372739017211824E-4</v>
      </c>
      <c r="F67" s="12">
        <v>0</v>
      </c>
      <c r="G67" s="15">
        <v>0</v>
      </c>
      <c r="H67" s="12">
        <v>379120000</v>
      </c>
      <c r="I67" s="15">
        <v>1</v>
      </c>
      <c r="J67" s="12">
        <v>0</v>
      </c>
      <c r="K67" s="15">
        <v>0</v>
      </c>
      <c r="L67" s="42" t="s">
        <v>151</v>
      </c>
      <c r="M67" s="42" t="s">
        <v>242</v>
      </c>
    </row>
    <row r="68" spans="1:13" x14ac:dyDescent="0.35">
      <c r="A68" s="11" t="s">
        <v>153</v>
      </c>
      <c r="B68" s="11" t="s">
        <v>154</v>
      </c>
      <c r="C68" s="11">
        <v>5</v>
      </c>
      <c r="D68" s="13">
        <v>183655121.59999999</v>
      </c>
      <c r="E68" s="14">
        <v>3.5543572764114534E-4</v>
      </c>
      <c r="F68" s="12">
        <v>183655121.59999999</v>
      </c>
      <c r="G68" s="15">
        <v>1</v>
      </c>
      <c r="H68" s="12">
        <v>0</v>
      </c>
      <c r="I68" s="15">
        <v>0</v>
      </c>
      <c r="J68" s="12">
        <v>0</v>
      </c>
      <c r="K68" s="15">
        <v>0</v>
      </c>
      <c r="L68" s="42" t="s">
        <v>251</v>
      </c>
      <c r="M68" s="42" t="s">
        <v>252</v>
      </c>
    </row>
    <row r="69" spans="1:13" x14ac:dyDescent="0.35">
      <c r="A69" s="11" t="s">
        <v>155</v>
      </c>
      <c r="B69" s="11" t="s">
        <v>156</v>
      </c>
      <c r="C69" s="11">
        <v>2</v>
      </c>
      <c r="D69" s="13">
        <v>170622529</v>
      </c>
      <c r="E69" s="14">
        <v>3.3021318555532961E-4</v>
      </c>
      <c r="F69" s="12">
        <v>0</v>
      </c>
      <c r="G69" s="15">
        <v>0</v>
      </c>
      <c r="H69" s="12">
        <v>66496000</v>
      </c>
      <c r="I69" s="15">
        <v>0.38972579054903117</v>
      </c>
      <c r="J69" s="12">
        <v>104126529</v>
      </c>
      <c r="K69" s="15">
        <v>0.61027420945096877</v>
      </c>
      <c r="L69" s="42" t="s">
        <v>253</v>
      </c>
      <c r="M69" s="42" t="s">
        <v>254</v>
      </c>
    </row>
    <row r="70" spans="1:13" x14ac:dyDescent="0.35">
      <c r="A70" s="11" t="s">
        <v>157</v>
      </c>
      <c r="B70" s="11" t="s">
        <v>158</v>
      </c>
      <c r="C70" s="11">
        <v>2</v>
      </c>
      <c r="D70" s="13">
        <v>133333333.33333333</v>
      </c>
      <c r="E70" s="14">
        <v>2.5804578679472398E-4</v>
      </c>
      <c r="F70" s="12">
        <v>0</v>
      </c>
      <c r="G70" s="15">
        <v>0</v>
      </c>
      <c r="H70" s="12">
        <v>133333333.33333333</v>
      </c>
      <c r="I70" s="15">
        <v>1</v>
      </c>
      <c r="J70" s="12">
        <v>0</v>
      </c>
      <c r="K70" s="15">
        <v>0</v>
      </c>
      <c r="L70" s="42" t="s">
        <v>255</v>
      </c>
      <c r="M70" s="42" t="s">
        <v>256</v>
      </c>
    </row>
    <row r="71" spans="1:13" x14ac:dyDescent="0.35">
      <c r="A71" s="11" t="s">
        <v>159</v>
      </c>
      <c r="B71" s="11" t="s">
        <v>160</v>
      </c>
      <c r="C71" s="11">
        <v>2</v>
      </c>
      <c r="D71" s="13">
        <v>103333333.33333333</v>
      </c>
      <c r="E71" s="14">
        <v>1.9998548476591108E-4</v>
      </c>
      <c r="F71" s="12">
        <v>0</v>
      </c>
      <c r="G71" s="15">
        <v>0</v>
      </c>
      <c r="H71" s="12">
        <v>103333333.33333333</v>
      </c>
      <c r="I71" s="15">
        <v>1</v>
      </c>
      <c r="J71" s="12">
        <v>0</v>
      </c>
      <c r="K71" s="15">
        <v>0</v>
      </c>
      <c r="L71" s="42" t="s">
        <v>255</v>
      </c>
      <c r="M71" s="42" t="s">
        <v>256</v>
      </c>
    </row>
    <row r="72" spans="1:13" x14ac:dyDescent="0.35">
      <c r="A72" s="11" t="s">
        <v>161</v>
      </c>
      <c r="B72" s="11" t="s">
        <v>162</v>
      </c>
      <c r="C72" s="11">
        <v>4</v>
      </c>
      <c r="D72" s="13">
        <v>371377528</v>
      </c>
      <c r="E72" s="14">
        <v>7.1874304807979729E-4</v>
      </c>
      <c r="F72" s="12">
        <v>77229000</v>
      </c>
      <c r="G72" s="15">
        <v>0.20795280860397133</v>
      </c>
      <c r="H72" s="12">
        <v>157729300</v>
      </c>
      <c r="I72" s="15">
        <v>0.42471417387430077</v>
      </c>
      <c r="J72" s="12">
        <v>136419228</v>
      </c>
      <c r="K72" s="15">
        <v>0.36733301752172792</v>
      </c>
      <c r="L72" s="42" t="s">
        <v>257</v>
      </c>
      <c r="M72" s="42" t="s">
        <v>258</v>
      </c>
    </row>
    <row r="73" spans="1:13" x14ac:dyDescent="0.35">
      <c r="A73" s="11" t="s">
        <v>163</v>
      </c>
      <c r="B73" s="11" t="s">
        <v>164</v>
      </c>
      <c r="C73" s="11">
        <v>1</v>
      </c>
      <c r="D73" s="13">
        <v>29720000</v>
      </c>
      <c r="E73" s="14">
        <v>5.7518405876543977E-5</v>
      </c>
      <c r="F73" s="12">
        <v>29720000</v>
      </c>
      <c r="G73" s="15">
        <v>1</v>
      </c>
      <c r="H73" s="12">
        <v>0</v>
      </c>
      <c r="I73" s="15">
        <v>0</v>
      </c>
      <c r="J73" s="12">
        <v>0</v>
      </c>
      <c r="K73" s="15">
        <v>0</v>
      </c>
      <c r="L73" s="42" t="s">
        <v>259</v>
      </c>
      <c r="M73" s="42" t="s">
        <v>260</v>
      </c>
    </row>
    <row r="74" spans="1:13" x14ac:dyDescent="0.35">
      <c r="A74" s="11" t="s">
        <v>165</v>
      </c>
      <c r="B74" s="11" t="s">
        <v>165</v>
      </c>
      <c r="C74" s="11">
        <v>4</v>
      </c>
      <c r="D74" s="13">
        <v>571666666.66666663</v>
      </c>
      <c r="E74" s="14">
        <v>1.1063713108823792E-3</v>
      </c>
      <c r="F74" s="12">
        <v>0</v>
      </c>
      <c r="G74" s="15">
        <v>0</v>
      </c>
      <c r="H74" s="12">
        <v>255000000</v>
      </c>
      <c r="I74" s="15">
        <v>0.44606413994169097</v>
      </c>
      <c r="J74" s="12">
        <v>316666666.66666663</v>
      </c>
      <c r="K74" s="15">
        <v>0.55393586005830897</v>
      </c>
      <c r="L74" s="41" t="s">
        <v>165</v>
      </c>
      <c r="M74" s="41" t="s">
        <v>165</v>
      </c>
    </row>
    <row r="75" spans="1:13" x14ac:dyDescent="0.35">
      <c r="A75" s="11" t="s">
        <v>166</v>
      </c>
      <c r="B75" s="11" t="s">
        <v>166</v>
      </c>
      <c r="C75" s="11">
        <v>25</v>
      </c>
      <c r="D75" s="13">
        <v>4520604510.833334</v>
      </c>
      <c r="E75" s="14">
        <v>8.748922108393245E-3</v>
      </c>
      <c r="F75" s="12">
        <v>280475000</v>
      </c>
      <c r="G75" s="15">
        <v>6.20436933440782E-2</v>
      </c>
      <c r="H75" s="12">
        <v>4179102708.333334</v>
      </c>
      <c r="I75" s="15">
        <v>0.92445660714587763</v>
      </c>
      <c r="J75" s="12">
        <v>61026802.5</v>
      </c>
      <c r="K75" s="15">
        <v>1.349969951004412E-2</v>
      </c>
      <c r="L75" s="41" t="s">
        <v>166</v>
      </c>
      <c r="M75" s="41" t="s">
        <v>166</v>
      </c>
    </row>
    <row r="76" spans="1:13" x14ac:dyDescent="0.35">
      <c r="A76" s="11" t="s">
        <v>167</v>
      </c>
      <c r="B76" s="11" t="s">
        <v>168</v>
      </c>
      <c r="C76" s="11">
        <v>2543</v>
      </c>
      <c r="D76" s="13">
        <v>80514386291.949997</v>
      </c>
      <c r="E76" s="14">
        <v>0.15582298619250434</v>
      </c>
      <c r="F76" s="12">
        <v>9414300000</v>
      </c>
      <c r="G76" s="15">
        <v>0.11692692987639729</v>
      </c>
      <c r="H76" s="12">
        <v>56578983325</v>
      </c>
      <c r="I76" s="15">
        <v>0.70271892925869439</v>
      </c>
      <c r="J76" s="12">
        <v>14521102966.950001</v>
      </c>
      <c r="K76" s="15">
        <v>0.18035414086490842</v>
      </c>
      <c r="L76" s="41" t="s">
        <v>167</v>
      </c>
      <c r="M76" s="41" t="s">
        <v>167</v>
      </c>
    </row>
    <row r="77" spans="1:13" x14ac:dyDescent="0.35">
      <c r="A77" s="11" t="s">
        <v>169</v>
      </c>
      <c r="B77" s="11" t="s">
        <v>170</v>
      </c>
      <c r="C77" s="11">
        <v>518</v>
      </c>
      <c r="D77" s="13">
        <v>55861050339.974602</v>
      </c>
      <c r="E77" s="14">
        <v>0.10811031514618823</v>
      </c>
      <c r="F77" s="12">
        <v>6776379574.8160181</v>
      </c>
      <c r="G77" s="15">
        <v>0.12130777229526578</v>
      </c>
      <c r="H77" s="12">
        <v>31959886462.392334</v>
      </c>
      <c r="I77" s="15">
        <v>0.57213185695367408</v>
      </c>
      <c r="J77" s="12">
        <v>17124784302.766251</v>
      </c>
      <c r="K77" s="15">
        <v>0.30656037075106018</v>
      </c>
      <c r="L77" s="41" t="s">
        <v>169</v>
      </c>
      <c r="M77" s="41" t="s">
        <v>169</v>
      </c>
    </row>
    <row r="78" spans="1:13" x14ac:dyDescent="0.35">
      <c r="A78" s="11" t="s">
        <v>171</v>
      </c>
      <c r="B78" s="11" t="s">
        <v>171</v>
      </c>
      <c r="C78" s="11">
        <v>79</v>
      </c>
      <c r="D78" s="13">
        <v>11668165270</v>
      </c>
      <c r="E78" s="14">
        <v>2.2581906656610175E-2</v>
      </c>
      <c r="F78" s="12">
        <v>3565716060</v>
      </c>
      <c r="G78" s="15">
        <v>0.30559355112734016</v>
      </c>
      <c r="H78" s="12">
        <v>7570232740</v>
      </c>
      <c r="I78" s="15">
        <v>0.64879375333016687</v>
      </c>
      <c r="J78" s="12">
        <v>532216470</v>
      </c>
      <c r="K78" s="15">
        <v>4.5612695542492948E-2</v>
      </c>
      <c r="L78" s="41" t="s">
        <v>171</v>
      </c>
      <c r="M78" s="41" t="s">
        <v>171</v>
      </c>
    </row>
    <row r="79" spans="1:13" x14ac:dyDescent="0.35">
      <c r="A79" s="11" t="s">
        <v>172</v>
      </c>
      <c r="B79" s="11" t="s">
        <v>172</v>
      </c>
      <c r="C79" s="11">
        <v>2</v>
      </c>
      <c r="D79" s="13">
        <v>27016045.036313593</v>
      </c>
      <c r="E79" s="14">
        <v>5.2285324481079292E-5</v>
      </c>
      <c r="F79" s="12">
        <v>0</v>
      </c>
      <c r="G79" s="15">
        <v>0</v>
      </c>
      <c r="H79" s="12">
        <v>27016045.036313593</v>
      </c>
      <c r="I79" s="15">
        <v>1</v>
      </c>
      <c r="J79" s="12">
        <v>0</v>
      </c>
      <c r="K79" s="15">
        <v>0</v>
      </c>
      <c r="L79" s="42" t="s">
        <v>367</v>
      </c>
      <c r="M79" s="42" t="s">
        <v>368</v>
      </c>
    </row>
    <row r="80" spans="1:13" x14ac:dyDescent="0.35">
      <c r="A80" s="11" t="s">
        <v>173</v>
      </c>
      <c r="B80" s="11" t="s">
        <v>174</v>
      </c>
      <c r="C80" s="11">
        <v>1</v>
      </c>
      <c r="D80" s="13">
        <v>0</v>
      </c>
      <c r="E80" s="14">
        <v>0</v>
      </c>
      <c r="F80" s="12">
        <v>0</v>
      </c>
      <c r="G80" s="15" t="s">
        <v>36</v>
      </c>
      <c r="H80" s="12">
        <v>0</v>
      </c>
      <c r="I80" s="15" t="s">
        <v>36</v>
      </c>
      <c r="J80" s="12">
        <v>0</v>
      </c>
      <c r="K80" s="15" t="s">
        <v>36</v>
      </c>
      <c r="L80" s="42" t="s">
        <v>41</v>
      </c>
      <c r="M80" s="42" t="s">
        <v>197</v>
      </c>
    </row>
    <row r="81" spans="1:13" x14ac:dyDescent="0.35">
      <c r="A81" s="11" t="s">
        <v>175</v>
      </c>
      <c r="B81" s="11" t="s">
        <v>176</v>
      </c>
      <c r="C81" s="11">
        <v>1</v>
      </c>
      <c r="D81" s="13">
        <v>30006600</v>
      </c>
      <c r="E81" s="14">
        <v>5.8073075295259236E-5</v>
      </c>
      <c r="F81" s="12">
        <v>0</v>
      </c>
      <c r="G81" s="15">
        <v>0</v>
      </c>
      <c r="H81" s="12">
        <v>30006600</v>
      </c>
      <c r="I81" s="15">
        <v>1</v>
      </c>
      <c r="J81" s="12">
        <v>0</v>
      </c>
      <c r="K81" s="15">
        <v>0</v>
      </c>
      <c r="L81" s="42" t="s">
        <v>175</v>
      </c>
      <c r="M81" s="42" t="s">
        <v>369</v>
      </c>
    </row>
    <row r="82" spans="1:13" x14ac:dyDescent="0.35">
      <c r="A82" s="16"/>
      <c r="B82" s="16"/>
      <c r="C82" s="16"/>
      <c r="D82" s="16"/>
      <c r="E82" s="16"/>
      <c r="F82" s="16"/>
      <c r="G82" s="16"/>
      <c r="H82" s="16"/>
      <c r="I82" s="16"/>
      <c r="J82" s="16"/>
      <c r="K82" s="16"/>
    </row>
    <row r="83" spans="1:13" x14ac:dyDescent="0.35">
      <c r="A83" s="17"/>
      <c r="B83" s="26" t="s">
        <v>8</v>
      </c>
      <c r="C83" s="28">
        <v>4777</v>
      </c>
      <c r="D83" s="27">
        <v>516704167076.36578</v>
      </c>
      <c r="E83" s="16"/>
      <c r="F83" s="27">
        <v>54792172003.08268</v>
      </c>
      <c r="G83" s="18">
        <v>0.10604166851045489</v>
      </c>
      <c r="H83" s="27">
        <v>401538878491.69397</v>
      </c>
      <c r="I83" s="19">
        <v>0.77711561871795265</v>
      </c>
      <c r="J83" s="27">
        <v>60373116581.588654</v>
      </c>
      <c r="K83" s="20">
        <v>0.11684271277159232</v>
      </c>
    </row>
    <row r="84" spans="1:13" x14ac:dyDescent="0.35">
      <c r="A84" s="16"/>
      <c r="B84" s="16"/>
      <c r="C84" s="16"/>
      <c r="D84" s="16"/>
      <c r="E84" s="16"/>
      <c r="F84" s="16"/>
      <c r="G84" s="16"/>
      <c r="H84" s="16"/>
      <c r="I84" s="16"/>
      <c r="J84" s="16"/>
      <c r="K84" s="16"/>
    </row>
    <row r="85" spans="1:13" x14ac:dyDescent="0.35">
      <c r="A85" s="16"/>
      <c r="B85" s="16"/>
      <c r="C85" s="16"/>
      <c r="D85" s="16"/>
      <c r="E85" s="16"/>
      <c r="F85" s="16"/>
      <c r="G85" s="16"/>
      <c r="H85" s="29" t="s">
        <v>181</v>
      </c>
      <c r="I85" s="30">
        <f>SUM(G83,I83,K83)</f>
        <v>0.99999999999999989</v>
      </c>
      <c r="J85" s="16"/>
      <c r="K85" s="16"/>
    </row>
    <row r="86" spans="1:13" x14ac:dyDescent="0.35">
      <c r="A86" s="16"/>
      <c r="B86" s="16"/>
      <c r="C86" s="16"/>
      <c r="D86" s="16"/>
      <c r="E86" s="16"/>
      <c r="F86" s="16"/>
      <c r="G86" s="16"/>
      <c r="H86" s="16"/>
      <c r="I86" s="16"/>
      <c r="J86" s="16"/>
      <c r="K86" s="16"/>
    </row>
    <row r="87" spans="1:13" x14ac:dyDescent="0.35">
      <c r="A87" s="16"/>
      <c r="B87" s="16"/>
      <c r="C87" s="16"/>
      <c r="D87" s="16"/>
      <c r="E87" s="16"/>
      <c r="F87" s="16"/>
      <c r="G87" s="16"/>
      <c r="H87" s="16"/>
      <c r="I87" s="16"/>
      <c r="J87" s="16"/>
      <c r="K87" s="16"/>
    </row>
    <row r="88" spans="1:13" x14ac:dyDescent="0.35">
      <c r="A88" s="16"/>
      <c r="B88" s="16"/>
      <c r="C88" s="16"/>
      <c r="D88" s="16"/>
      <c r="E88" s="16"/>
      <c r="F88" s="16"/>
      <c r="G88" s="16"/>
      <c r="H88" s="16"/>
      <c r="I88" s="16"/>
      <c r="J88" s="16"/>
      <c r="K88" s="16"/>
    </row>
    <row r="89" spans="1:13" x14ac:dyDescent="0.35">
      <c r="H89" s="16"/>
      <c r="I89" s="16"/>
    </row>
    <row r="90" spans="1:13" x14ac:dyDescent="0.35">
      <c r="H90" s="16"/>
      <c r="I90" s="16"/>
    </row>
    <row r="91" spans="1:13" x14ac:dyDescent="0.35">
      <c r="H91" s="16"/>
      <c r="I91" s="16"/>
    </row>
  </sheetData>
  <autoFilter ref="A2:M81" xr:uid="{B54E8ECE-F564-4445-B746-956D4268776D}"/>
  <conditionalFormatting sqref="E3:E81">
    <cfRule type="colorScale" priority="1">
      <colorScale>
        <cfvo type="min"/>
        <cfvo type="max"/>
        <color rgb="FFFCFCFF"/>
        <color rgb="FF63BE7B"/>
      </colorScale>
    </cfRule>
  </conditionalFormatting>
  <conditionalFormatting sqref="G3:G81">
    <cfRule type="colorScale" priority="2">
      <colorScale>
        <cfvo type="min"/>
        <cfvo type="max"/>
        <color rgb="FFFCFCFF"/>
        <color rgb="FF63BE7B"/>
      </colorScale>
    </cfRule>
  </conditionalFormatting>
  <conditionalFormatting sqref="I3:I81">
    <cfRule type="colorScale" priority="3">
      <colorScale>
        <cfvo type="min"/>
        <cfvo type="max"/>
        <color rgb="FFFCFCFF"/>
        <color rgb="FF63BE7B"/>
      </colorScale>
    </cfRule>
  </conditionalFormatting>
  <conditionalFormatting sqref="K3:K81">
    <cfRule type="colorScale" priority="4">
      <colorScale>
        <cfvo type="min"/>
        <cfvo type="max"/>
        <color rgb="FFFCFCFF"/>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D07B-D7A0-4E16-AA8D-F1D4F14228A2}">
  <dimension ref="A1:J90"/>
  <sheetViews>
    <sheetView workbookViewId="0">
      <selection activeCell="J89" sqref="J89:J90"/>
    </sheetView>
  </sheetViews>
  <sheetFormatPr defaultRowHeight="14.5" x14ac:dyDescent="0.35"/>
  <cols>
    <col min="1" max="1" width="19.26953125" customWidth="1"/>
    <col min="2" max="2" width="15.54296875" customWidth="1"/>
    <col min="3" max="3" width="21.54296875" customWidth="1"/>
    <col min="4" max="4" width="67.453125" customWidth="1"/>
    <col min="5" max="5" width="16.7265625" customWidth="1"/>
    <col min="6" max="6" width="33.26953125" customWidth="1"/>
    <col min="7" max="7" width="30.54296875" customWidth="1"/>
    <col min="8" max="8" width="29.26953125" customWidth="1"/>
    <col min="9" max="9" width="27.54296875" customWidth="1"/>
    <col min="10" max="10" width="56.7265625" customWidth="1"/>
  </cols>
  <sheetData>
    <row r="1" spans="1:10" x14ac:dyDescent="0.35">
      <c r="A1" s="31" t="s">
        <v>182</v>
      </c>
      <c r="B1" s="31" t="s">
        <v>183</v>
      </c>
      <c r="C1" s="31" t="s">
        <v>1</v>
      </c>
      <c r="D1" s="31" t="s">
        <v>2</v>
      </c>
      <c r="E1" s="31" t="s">
        <v>184</v>
      </c>
      <c r="F1" s="31" t="s">
        <v>185</v>
      </c>
      <c r="G1" s="31" t="s">
        <v>186</v>
      </c>
      <c r="H1" s="31" t="s">
        <v>187</v>
      </c>
      <c r="I1" s="31" t="s">
        <v>188</v>
      </c>
      <c r="J1" s="31" t="s">
        <v>189</v>
      </c>
    </row>
    <row r="2" spans="1:10" x14ac:dyDescent="0.35">
      <c r="A2" s="32" t="s">
        <v>30</v>
      </c>
      <c r="B2" s="32" t="s">
        <v>190</v>
      </c>
      <c r="C2" s="32" t="s">
        <v>30</v>
      </c>
      <c r="D2" s="32" t="s">
        <v>31</v>
      </c>
      <c r="E2" s="32">
        <v>1</v>
      </c>
      <c r="F2" s="32">
        <f>VLOOKUP(C:C,Stock!A:K,3,FALSE)*E2</f>
        <v>18</v>
      </c>
      <c r="G2" s="13">
        <f>VLOOKUP(C:C,Stock!A:K,4,FALSE)*E2</f>
        <v>5924971346.666666</v>
      </c>
      <c r="H2" s="13">
        <f>VLOOKUP(C:C,Stock!A:K,6,FALSE)*E2</f>
        <v>2251702180</v>
      </c>
      <c r="I2" s="13">
        <f>VLOOKUP(C:C,Stock!A:K,8,FALSE)*E2</f>
        <v>3471534166.666666</v>
      </c>
      <c r="J2" s="13">
        <f>VLOOKUP(C:C,Stock!A:K,10,FALSE)*E2</f>
        <v>201735000</v>
      </c>
    </row>
    <row r="3" spans="1:10" x14ac:dyDescent="0.35">
      <c r="A3" s="32" t="s">
        <v>30</v>
      </c>
      <c r="B3" s="32" t="s">
        <v>191</v>
      </c>
      <c r="C3" s="32" t="s">
        <v>28</v>
      </c>
      <c r="D3" s="32" t="s">
        <v>29</v>
      </c>
      <c r="E3" s="32">
        <f>G2/(G2+G4+G6+G8+G10)</f>
        <v>0.15607272372679401</v>
      </c>
      <c r="F3" s="32">
        <f>VLOOKUP(C:C,Stock!A:K,3,FALSE)*E3</f>
        <v>0.31214544745358802</v>
      </c>
      <c r="G3" s="13">
        <f>VLOOKUP(C:C,Stock!A:K,4,FALSE)*E3</f>
        <v>68270436.327700645</v>
      </c>
      <c r="H3" s="13">
        <f>VLOOKUP(C:C,Stock!A:K,6,FALSE)*E3</f>
        <v>0</v>
      </c>
      <c r="I3" s="13">
        <f>VLOOKUP(C:C,Stock!A:K,8,FALSE)*E3</f>
        <v>68270436.327700645</v>
      </c>
      <c r="J3" s="13">
        <f>VLOOKUP(C:C,Stock!A:K,10,FALSE)*E3</f>
        <v>0</v>
      </c>
    </row>
    <row r="4" spans="1:10" x14ac:dyDescent="0.35">
      <c r="A4" s="32" t="s">
        <v>32</v>
      </c>
      <c r="B4" s="32" t="s">
        <v>192</v>
      </c>
      <c r="C4" s="32" t="s">
        <v>32</v>
      </c>
      <c r="D4" s="32" t="s">
        <v>33</v>
      </c>
      <c r="E4" s="32">
        <v>1</v>
      </c>
      <c r="F4" s="32">
        <f>VLOOKUP(C:C,Stock!A:K,3,FALSE)*E4</f>
        <v>2</v>
      </c>
      <c r="G4" s="13">
        <f>VLOOKUP(C:C,Stock!A:K,4,FALSE)*E4</f>
        <v>3355850000.0000005</v>
      </c>
      <c r="H4" s="13">
        <f>VLOOKUP(C:C,Stock!A:K,6,FALSE)*E4</f>
        <v>582050000</v>
      </c>
      <c r="I4" s="13">
        <f>VLOOKUP(C:C,Stock!A:K,8,FALSE)*E4</f>
        <v>2773800000.0000005</v>
      </c>
      <c r="J4" s="13">
        <f>VLOOKUP(C:C,Stock!A:K,10,FALSE)*E4</f>
        <v>0</v>
      </c>
    </row>
    <row r="5" spans="1:10" x14ac:dyDescent="0.35">
      <c r="A5" s="32" t="s">
        <v>32</v>
      </c>
      <c r="B5" s="32" t="s">
        <v>191</v>
      </c>
      <c r="C5" s="32" t="s">
        <v>28</v>
      </c>
      <c r="D5" s="32" t="s">
        <v>29</v>
      </c>
      <c r="E5" s="32">
        <f>G4/(G2+G4+G6+G8+G10)</f>
        <v>8.8398174315766506E-2</v>
      </c>
      <c r="F5" s="32">
        <f>VLOOKUP(C:C,Stock!A:K,3,FALSE)*E5</f>
        <v>0.17679634863153301</v>
      </c>
      <c r="G5" s="13">
        <f>VLOOKUP(C:C,Stock!A:K,4,FALSE)*E5</f>
        <v>38667755.562937327</v>
      </c>
      <c r="H5" s="13">
        <f>VLOOKUP(C:C,Stock!A:K,6,FALSE)*E5</f>
        <v>0</v>
      </c>
      <c r="I5" s="13">
        <f>VLOOKUP(C:C,Stock!A:K,8,FALSE)*E5</f>
        <v>38667755.562937327</v>
      </c>
      <c r="J5" s="13">
        <f>VLOOKUP(C:C,Stock!A:K,10,FALSE)*E5</f>
        <v>0</v>
      </c>
    </row>
    <row r="6" spans="1:10" x14ac:dyDescent="0.35">
      <c r="A6" s="32" t="s">
        <v>34</v>
      </c>
      <c r="B6" s="32" t="s">
        <v>193</v>
      </c>
      <c r="C6" s="32" t="s">
        <v>34</v>
      </c>
      <c r="D6" s="32" t="s">
        <v>35</v>
      </c>
      <c r="E6" s="32">
        <v>1</v>
      </c>
      <c r="F6" s="32">
        <f>VLOOKUP(C:C,Stock!A:K,3,FALSE)*E6</f>
        <v>0</v>
      </c>
      <c r="G6" s="13">
        <f>VLOOKUP(C:C,Stock!A:K,4,FALSE)*E6</f>
        <v>0</v>
      </c>
      <c r="H6" s="13">
        <f>VLOOKUP(C:C,Stock!A:K,6,FALSE)*E6</f>
        <v>0</v>
      </c>
      <c r="I6" s="13">
        <f>VLOOKUP(C:C,Stock!A:K,8,FALSE)*E6</f>
        <v>0</v>
      </c>
      <c r="J6" s="13">
        <f>VLOOKUP(C:C,Stock!A:K,10,FALSE)*E6</f>
        <v>0</v>
      </c>
    </row>
    <row r="7" spans="1:10" x14ac:dyDescent="0.35">
      <c r="A7" s="32" t="s">
        <v>34</v>
      </c>
      <c r="B7" s="32" t="s">
        <v>191</v>
      </c>
      <c r="C7" s="32" t="s">
        <v>28</v>
      </c>
      <c r="D7" s="32" t="s">
        <v>29</v>
      </c>
      <c r="E7" s="32">
        <v>0</v>
      </c>
      <c r="F7" s="32">
        <f>VLOOKUP(C:C,Stock!A:K,3,FALSE)*E7</f>
        <v>0</v>
      </c>
      <c r="G7" s="13">
        <f>VLOOKUP(C:C,Stock!A:K,4,FALSE)*E7</f>
        <v>0</v>
      </c>
      <c r="H7" s="13">
        <f>VLOOKUP(C:C,Stock!A:K,6,FALSE)*E7</f>
        <v>0</v>
      </c>
      <c r="I7" s="13">
        <f>VLOOKUP(C:C,Stock!A:K,8,FALSE)*E7</f>
        <v>0</v>
      </c>
      <c r="J7" s="13">
        <f>VLOOKUP(C:C,Stock!A:K,10,FALSE)*E7</f>
        <v>0</v>
      </c>
    </row>
    <row r="8" spans="1:10" x14ac:dyDescent="0.35">
      <c r="A8" s="32" t="s">
        <v>37</v>
      </c>
      <c r="B8" s="32" t="s">
        <v>194</v>
      </c>
      <c r="C8" s="32" t="s">
        <v>37</v>
      </c>
      <c r="D8" s="32" t="s">
        <v>38</v>
      </c>
      <c r="E8" s="32">
        <v>1</v>
      </c>
      <c r="F8" s="32">
        <f>VLOOKUP(C:C,Stock!A:K,3,FALSE)*E8</f>
        <v>0</v>
      </c>
      <c r="G8" s="13">
        <f>VLOOKUP(C:C,Stock!A:K,4,FALSE)*E8</f>
        <v>0</v>
      </c>
      <c r="H8" s="13">
        <f>VLOOKUP(C:C,Stock!A:K,6,FALSE)*E8</f>
        <v>0</v>
      </c>
      <c r="I8" s="13">
        <f>VLOOKUP(C:C,Stock!A:K,8,FALSE)*E8</f>
        <v>0</v>
      </c>
      <c r="J8" s="13">
        <f>VLOOKUP(C:C,Stock!A:K,10,FALSE)*E8</f>
        <v>0</v>
      </c>
    </row>
    <row r="9" spans="1:10" x14ac:dyDescent="0.35">
      <c r="A9" s="32" t="s">
        <v>37</v>
      </c>
      <c r="B9" s="32" t="s">
        <v>191</v>
      </c>
      <c r="C9" s="32" t="s">
        <v>28</v>
      </c>
      <c r="D9" s="32" t="s">
        <v>29</v>
      </c>
      <c r="E9" s="32">
        <v>0</v>
      </c>
      <c r="F9" s="32">
        <f>VLOOKUP(C:C,Stock!A:K,3,FALSE)*E9</f>
        <v>0</v>
      </c>
      <c r="G9" s="13">
        <f>VLOOKUP(C:C,Stock!A:K,4,FALSE)*E9</f>
        <v>0</v>
      </c>
      <c r="H9" s="13">
        <f>VLOOKUP(C:C,Stock!A:K,6,FALSE)*E9</f>
        <v>0</v>
      </c>
      <c r="I9" s="13">
        <f>VLOOKUP(C:C,Stock!A:K,8,FALSE)*E9</f>
        <v>0</v>
      </c>
      <c r="J9" s="13">
        <f>VLOOKUP(C:C,Stock!A:K,10,FALSE)*E9</f>
        <v>0</v>
      </c>
    </row>
    <row r="10" spans="1:10" x14ac:dyDescent="0.35">
      <c r="A10" s="32" t="s">
        <v>39</v>
      </c>
      <c r="B10" s="32" t="s">
        <v>195</v>
      </c>
      <c r="C10" s="32" t="s">
        <v>39</v>
      </c>
      <c r="D10" s="32" t="s">
        <v>40</v>
      </c>
      <c r="E10" s="32">
        <v>1</v>
      </c>
      <c r="F10" s="32">
        <f>VLOOKUP(C:C,Stock!A:K,3,FALSE)*E10</f>
        <v>50</v>
      </c>
      <c r="G10" s="13">
        <f>VLOOKUP(C:C,Stock!A:K,4,FALSE)*E10</f>
        <v>28682066755.666668</v>
      </c>
      <c r="H10" s="13">
        <f>VLOOKUP(C:C,Stock!A:K,6,FALSE)*E10</f>
        <v>5406751500</v>
      </c>
      <c r="I10" s="13">
        <f>VLOOKUP(C:C,Stock!A:K,8,FALSE)*E10</f>
        <v>22440235666.666668</v>
      </c>
      <c r="J10" s="13">
        <f>VLOOKUP(C:C,Stock!A:K,10,FALSE)*E10</f>
        <v>835079589</v>
      </c>
    </row>
    <row r="11" spans="1:10" x14ac:dyDescent="0.35">
      <c r="A11" s="32" t="s">
        <v>39</v>
      </c>
      <c r="B11" s="32" t="s">
        <v>191</v>
      </c>
      <c r="C11" s="32" t="s">
        <v>28</v>
      </c>
      <c r="D11" s="32" t="s">
        <v>29</v>
      </c>
      <c r="E11" s="32">
        <f>G10/(G2+G4+G6+G8+G10)</f>
        <v>0.7555291019574395</v>
      </c>
      <c r="F11" s="32">
        <f>VLOOKUP(C:C,Stock!A:K,3,FALSE)*E11</f>
        <v>1.511058203914879</v>
      </c>
      <c r="G11" s="13">
        <f>VLOOKUP(C:C,Stock!A:K,4,FALSE)*E11</f>
        <v>330488891.44269544</v>
      </c>
      <c r="H11" s="13">
        <f>VLOOKUP(C:C,Stock!A:K,6,FALSE)*E11</f>
        <v>0</v>
      </c>
      <c r="I11" s="13">
        <f>VLOOKUP(C:C,Stock!A:K,8,FALSE)*E11</f>
        <v>330488891.44269544</v>
      </c>
      <c r="J11" s="13">
        <f>VLOOKUP(C:C,Stock!A:K,10,FALSE)*E11</f>
        <v>0</v>
      </c>
    </row>
    <row r="12" spans="1:10" x14ac:dyDescent="0.35">
      <c r="A12" s="32" t="s">
        <v>51</v>
      </c>
      <c r="B12" s="32" t="s">
        <v>196</v>
      </c>
      <c r="C12" s="32" t="s">
        <v>43</v>
      </c>
      <c r="D12" s="32" t="s">
        <v>44</v>
      </c>
      <c r="E12" s="32">
        <v>1</v>
      </c>
      <c r="F12" s="32">
        <f>VLOOKUP(C:C,Stock!A:K,3,FALSE)*E12</f>
        <v>0</v>
      </c>
      <c r="G12" s="13">
        <f>VLOOKUP(C:C,Stock!A:K,4,FALSE)*E12</f>
        <v>0</v>
      </c>
      <c r="H12" s="13">
        <f>VLOOKUP(C:C,Stock!A:K,6,FALSE)*E12</f>
        <v>0</v>
      </c>
      <c r="I12" s="13">
        <f>VLOOKUP(C:C,Stock!A:K,8,FALSE)*E12</f>
        <v>0</v>
      </c>
      <c r="J12" s="13">
        <f>VLOOKUP(C:C,Stock!A:K,10,FALSE)*E12</f>
        <v>0</v>
      </c>
    </row>
    <row r="13" spans="1:10" x14ac:dyDescent="0.35">
      <c r="A13" s="32" t="s">
        <v>47</v>
      </c>
      <c r="B13" s="32" t="s">
        <v>196</v>
      </c>
      <c r="C13" s="32" t="s">
        <v>47</v>
      </c>
      <c r="D13" s="32" t="s">
        <v>48</v>
      </c>
      <c r="E13" s="32">
        <v>1</v>
      </c>
      <c r="F13" s="32">
        <f>VLOOKUP(C:C,Stock!A:K,3,FALSE)*E13</f>
        <v>58</v>
      </c>
      <c r="G13" s="13">
        <f>VLOOKUP(C:C,Stock!A:K,4,FALSE)*E13</f>
        <v>10857774525.183411</v>
      </c>
      <c r="H13" s="13">
        <f>VLOOKUP(C:C,Stock!A:K,6,FALSE)*E13</f>
        <v>1409051250</v>
      </c>
      <c r="I13" s="13">
        <f>VLOOKUP(C:C,Stock!A:K,8,FALSE)*E13</f>
        <v>7293358876.1834106</v>
      </c>
      <c r="J13" s="13">
        <f>VLOOKUP(C:C,Stock!A:K,10,FALSE)*E13</f>
        <v>2155364399</v>
      </c>
    </row>
    <row r="14" spans="1:10" x14ac:dyDescent="0.35">
      <c r="A14" s="32" t="s">
        <v>47</v>
      </c>
      <c r="B14" s="32" t="s">
        <v>196</v>
      </c>
      <c r="C14" s="32" t="s">
        <v>45</v>
      </c>
      <c r="D14" s="32" t="s">
        <v>46</v>
      </c>
      <c r="E14" s="32">
        <f>G13/(G13+G15+G17+G19+G22+G24)</f>
        <v>0.25691601294294036</v>
      </c>
      <c r="F14" s="32">
        <f>VLOOKUP(C:C,Stock!A:K,3,FALSE)*E14</f>
        <v>53.438530692131593</v>
      </c>
      <c r="G14" s="13">
        <f>VLOOKUP(C:C,Stock!A:K,4,FALSE)*E14</f>
        <v>13097743996.725107</v>
      </c>
      <c r="H14" s="13">
        <f>VLOOKUP(C:C,Stock!A:K,6,FALSE)*E14</f>
        <v>1149552287.5989258</v>
      </c>
      <c r="I14" s="13">
        <f>VLOOKUP(C:C,Stock!A:K,8,FALSE)*E14</f>
        <v>11261062699.879477</v>
      </c>
      <c r="J14" s="13">
        <f>VLOOKUP(C:C,Stock!A:K,10,FALSE)*E14</f>
        <v>687129009.24670339</v>
      </c>
    </row>
    <row r="15" spans="1:10" x14ac:dyDescent="0.35">
      <c r="A15" s="32" t="s">
        <v>49</v>
      </c>
      <c r="B15" s="32" t="s">
        <v>196</v>
      </c>
      <c r="C15" s="32" t="s">
        <v>49</v>
      </c>
      <c r="D15" s="32" t="s">
        <v>50</v>
      </c>
      <c r="E15" s="32">
        <v>1</v>
      </c>
      <c r="F15" s="32">
        <f>VLOOKUP(C:C,Stock!A:K,3,FALSE)*E15</f>
        <v>6</v>
      </c>
      <c r="G15" s="13">
        <f>VLOOKUP(C:C,Stock!A:K,4,FALSE)*E15</f>
        <v>890690666.66666675</v>
      </c>
      <c r="H15" s="13">
        <f>VLOOKUP(C:C,Stock!A:K,6,FALSE)*E15</f>
        <v>84301250</v>
      </c>
      <c r="I15" s="13">
        <f>VLOOKUP(C:C,Stock!A:K,8,FALSE)*E15</f>
        <v>631389416.66666675</v>
      </c>
      <c r="J15" s="13">
        <f>VLOOKUP(C:C,Stock!A:K,10,FALSE)*E15</f>
        <v>175000000</v>
      </c>
    </row>
    <row r="16" spans="1:10" x14ac:dyDescent="0.35">
      <c r="A16" s="32" t="s">
        <v>49</v>
      </c>
      <c r="B16" s="32" t="s">
        <v>196</v>
      </c>
      <c r="C16" s="32" t="s">
        <v>45</v>
      </c>
      <c r="D16" s="32" t="s">
        <v>46</v>
      </c>
      <c r="E16" s="32">
        <f>G15/(G13+G15+G17+G19+G22+G24)</f>
        <v>2.1075469408094391E-2</v>
      </c>
      <c r="F16" s="32">
        <f>VLOOKUP(C:C,Stock!A:K,3,FALSE)*E16</f>
        <v>4.3836976368836336</v>
      </c>
      <c r="G16" s="13">
        <f>VLOOKUP(C:C,Stock!A:K,4,FALSE)*E16</f>
        <v>1074441019.67805</v>
      </c>
      <c r="H16" s="13">
        <f>VLOOKUP(C:C,Stock!A:K,6,FALSE)*E16</f>
        <v>94300677.457877457</v>
      </c>
      <c r="I16" s="13">
        <f>VLOOKUP(C:C,Stock!A:K,8,FALSE)*E16</f>
        <v>923773414.18050468</v>
      </c>
      <c r="J16" s="13">
        <f>VLOOKUP(C:C,Stock!A:K,10,FALSE)*E16</f>
        <v>56366928.039667889</v>
      </c>
    </row>
    <row r="17" spans="1:10" x14ac:dyDescent="0.35">
      <c r="A17" s="32" t="s">
        <v>51</v>
      </c>
      <c r="B17" s="32" t="s">
        <v>196</v>
      </c>
      <c r="C17" s="32" t="s">
        <v>51</v>
      </c>
      <c r="D17" s="32" t="s">
        <v>52</v>
      </c>
      <c r="E17" s="32">
        <v>1</v>
      </c>
      <c r="F17" s="32">
        <f>VLOOKUP(C:C,Stock!A:K,3,FALSE)*E17</f>
        <v>104</v>
      </c>
      <c r="G17" s="13">
        <f>VLOOKUP(C:C,Stock!A:K,4,FALSE)*E17</f>
        <v>18215445269.333336</v>
      </c>
      <c r="H17" s="13">
        <f>VLOOKUP(C:C,Stock!A:K,6,FALSE)*E17</f>
        <v>1576861250</v>
      </c>
      <c r="I17" s="13">
        <f>VLOOKUP(C:C,Stock!A:K,8,FALSE)*E17</f>
        <v>12735651287.000002</v>
      </c>
      <c r="J17" s="13">
        <f>VLOOKUP(C:C,Stock!A:K,10,FALSE)*E17</f>
        <v>3902932732.3333335</v>
      </c>
    </row>
    <row r="18" spans="1:10" x14ac:dyDescent="0.35">
      <c r="A18" s="32" t="s">
        <v>51</v>
      </c>
      <c r="B18" s="32" t="s">
        <v>196</v>
      </c>
      <c r="C18" s="32" t="s">
        <v>45</v>
      </c>
      <c r="D18" s="32" t="s">
        <v>46</v>
      </c>
      <c r="E18" s="32">
        <f>G17/(G13+G15+G17+G19+G22+G24)</f>
        <v>0.43101277906656599</v>
      </c>
      <c r="F18" s="32">
        <f>VLOOKUP(C:C,Stock!A:K,3,FALSE)*E18</f>
        <v>89.650658045845731</v>
      </c>
      <c r="G18" s="13">
        <f>VLOOKUP(C:C,Stock!A:K,4,FALSE)*E18</f>
        <v>21973309389.573582</v>
      </c>
      <c r="H18" s="13">
        <f>VLOOKUP(C:C,Stock!A:K,6,FALSE)*E18</f>
        <v>1928535790.6841834</v>
      </c>
      <c r="I18" s="13">
        <f>VLOOKUP(C:C,Stock!A:K,8,FALSE)*E18</f>
        <v>18892017955.283588</v>
      </c>
      <c r="J18" s="13">
        <f>VLOOKUP(C:C,Stock!A:K,10,FALSE)*E18</f>
        <v>1152755643.6058095</v>
      </c>
    </row>
    <row r="19" spans="1:10" x14ac:dyDescent="0.35">
      <c r="A19" s="32" t="s">
        <v>53</v>
      </c>
      <c r="B19" s="32" t="s">
        <v>196</v>
      </c>
      <c r="C19" s="32" t="s">
        <v>53</v>
      </c>
      <c r="D19" s="32" t="s">
        <v>54</v>
      </c>
      <c r="E19" s="32">
        <v>1</v>
      </c>
      <c r="F19" s="32">
        <f>VLOOKUP(C:C,Stock!A:K,3,FALSE)*E19</f>
        <v>1</v>
      </c>
      <c r="G19" s="13">
        <f>VLOOKUP(C:C,Stock!A:K,4,FALSE)*E19</f>
        <v>84301250</v>
      </c>
      <c r="H19" s="13">
        <f>VLOOKUP(C:C,Stock!A:K,6,FALSE)*E19</f>
        <v>84301250</v>
      </c>
      <c r="I19" s="13">
        <f>VLOOKUP(C:C,Stock!A:K,8,FALSE)*E19</f>
        <v>0</v>
      </c>
      <c r="J19" s="13">
        <f>VLOOKUP(C:C,Stock!A:K,10,FALSE)*E19</f>
        <v>0</v>
      </c>
    </row>
    <row r="20" spans="1:10" x14ac:dyDescent="0.35">
      <c r="A20" s="32" t="s">
        <v>53</v>
      </c>
      <c r="B20" s="32" t="s">
        <v>196</v>
      </c>
      <c r="C20" s="32" t="s">
        <v>45</v>
      </c>
      <c r="D20" s="32" t="s">
        <v>46</v>
      </c>
      <c r="E20" s="32">
        <f>G19/(G13+G15+G17+G19+G22+G24)</f>
        <v>1.9947311473333617E-3</v>
      </c>
      <c r="F20" s="32">
        <f>VLOOKUP(C:C,Stock!A:K,3,FALSE)*E20</f>
        <v>0.41490407864533924</v>
      </c>
      <c r="G20" s="13">
        <f>VLOOKUP(C:C,Stock!A:K,4,FALSE)*E20</f>
        <v>101692680.07389119</v>
      </c>
      <c r="H20" s="13">
        <f>VLOOKUP(C:C,Stock!A:K,6,FALSE)*E20</f>
        <v>8925281.5630109031</v>
      </c>
      <c r="I20" s="13">
        <f>VLOOKUP(C:C,Stock!A:K,8,FALSE)*E20</f>
        <v>87432434.678613722</v>
      </c>
      <c r="J20" s="13">
        <f>VLOOKUP(C:C,Stock!A:K,10,FALSE)*E20</f>
        <v>5334963.8322665533</v>
      </c>
    </row>
    <row r="21" spans="1:10" x14ac:dyDescent="0.35">
      <c r="A21" s="32" t="s">
        <v>55</v>
      </c>
      <c r="B21" s="32" t="s">
        <v>196</v>
      </c>
      <c r="C21" s="32" t="s">
        <v>55</v>
      </c>
      <c r="D21" s="32" t="s">
        <v>56</v>
      </c>
      <c r="E21" s="32">
        <v>1</v>
      </c>
      <c r="F21" s="32">
        <f>VLOOKUP(C:C,Stock!A:K,3,FALSE)*E21</f>
        <v>2</v>
      </c>
      <c r="G21" s="13">
        <f>VLOOKUP(C:C,Stock!A:K,4,FALSE)*E21</f>
        <v>36835500</v>
      </c>
      <c r="H21" s="13">
        <f>VLOOKUP(C:C,Stock!A:K,6,FALSE)*E21</f>
        <v>0</v>
      </c>
      <c r="I21" s="13">
        <f>VLOOKUP(C:C,Stock!A:K,8,FALSE)*E21</f>
        <v>36835500</v>
      </c>
      <c r="J21" s="13">
        <f>VLOOKUP(C:C,Stock!A:K,10,FALSE)*E21</f>
        <v>0</v>
      </c>
    </row>
    <row r="22" spans="1:10" x14ac:dyDescent="0.35">
      <c r="A22" s="32" t="s">
        <v>57</v>
      </c>
      <c r="B22" s="32" t="s">
        <v>196</v>
      </c>
      <c r="C22" s="32" t="s">
        <v>57</v>
      </c>
      <c r="D22" s="32" t="s">
        <v>58</v>
      </c>
      <c r="E22" s="32">
        <v>1</v>
      </c>
      <c r="F22" s="32">
        <f>VLOOKUP(C:C,Stock!A:K,3,FALSE)*E22</f>
        <v>12</v>
      </c>
      <c r="G22" s="13">
        <f>VLOOKUP(C:C,Stock!A:K,4,FALSE)*E22</f>
        <v>1937828333.3333335</v>
      </c>
      <c r="H22" s="13">
        <f>VLOOKUP(C:C,Stock!A:K,6,FALSE)*E22</f>
        <v>310050000</v>
      </c>
      <c r="I22" s="13">
        <f>VLOOKUP(C:C,Stock!A:K,8,FALSE)*E22</f>
        <v>1627778333.3333335</v>
      </c>
      <c r="J22" s="13">
        <f>VLOOKUP(C:C,Stock!A:K,10,FALSE)*E22</f>
        <v>0</v>
      </c>
    </row>
    <row r="23" spans="1:10" x14ac:dyDescent="0.35">
      <c r="A23" s="32" t="s">
        <v>57</v>
      </c>
      <c r="B23" s="32" t="s">
        <v>196</v>
      </c>
      <c r="C23" s="32" t="s">
        <v>45</v>
      </c>
      <c r="D23" s="32" t="s">
        <v>46</v>
      </c>
      <c r="E23" s="32">
        <f>G22/(G13+G15+G17+G19+G22+G24)</f>
        <v>4.5852778395161359E-2</v>
      </c>
      <c r="F23" s="32">
        <f>VLOOKUP(C:C,Stock!A:K,3,FALSE)*E23</f>
        <v>9.5373779061935622</v>
      </c>
      <c r="G23" s="13">
        <f>VLOOKUP(C:C,Stock!A:K,4,FALSE)*E23</f>
        <v>2337604208.001524</v>
      </c>
      <c r="H23" s="13">
        <f>VLOOKUP(C:C,Stock!A:K,6,FALSE)*E23</f>
        <v>205164970.81336454</v>
      </c>
      <c r="I23" s="13">
        <f>VLOOKUP(C:C,Stock!A:K,8,FALSE)*E23</f>
        <v>2009804708.38254</v>
      </c>
      <c r="J23" s="13">
        <f>VLOOKUP(C:C,Stock!A:K,10,FALSE)*E23</f>
        <v>122634528.80561925</v>
      </c>
    </row>
    <row r="24" spans="1:10" x14ac:dyDescent="0.35">
      <c r="A24" s="32" t="s">
        <v>59</v>
      </c>
      <c r="B24" s="32" t="s">
        <v>196</v>
      </c>
      <c r="C24" s="32" t="s">
        <v>59</v>
      </c>
      <c r="D24" s="32" t="s">
        <v>60</v>
      </c>
      <c r="E24" s="32">
        <v>1</v>
      </c>
      <c r="F24" s="32">
        <f>VLOOKUP(C:C,Stock!A:K,3,FALSE)*E24</f>
        <v>60</v>
      </c>
      <c r="G24" s="13">
        <f>VLOOKUP(C:C,Stock!A:K,4,FALSE)*E24</f>
        <v>10275920978.5</v>
      </c>
      <c r="H24" s="13">
        <f>VLOOKUP(C:C,Stock!A:K,6,FALSE)*E24</f>
        <v>3794756666.6666665</v>
      </c>
      <c r="I24" s="13">
        <f>VLOOKUP(C:C,Stock!A:K,8,FALSE)*E24</f>
        <v>5893664311.833334</v>
      </c>
      <c r="J24" s="13">
        <f>VLOOKUP(C:C,Stock!A:K,10,FALSE)*E24</f>
        <v>587500000</v>
      </c>
    </row>
    <row r="25" spans="1:10" x14ac:dyDescent="0.35">
      <c r="A25" s="32" t="s">
        <v>59</v>
      </c>
      <c r="B25" s="32" t="s">
        <v>196</v>
      </c>
      <c r="C25" s="32" t="s">
        <v>45</v>
      </c>
      <c r="D25" s="32" t="s">
        <v>46</v>
      </c>
      <c r="E25" s="32">
        <f>G24/(G13+G15+G17+G19+G22+G24)</f>
        <v>0.24314822903990471</v>
      </c>
      <c r="F25" s="32">
        <f>VLOOKUP(C:C,Stock!A:K,3,FALSE)*E25</f>
        <v>50.574831640300182</v>
      </c>
      <c r="G25" s="13">
        <f>VLOOKUP(C:C,Stock!A:K,4,FALSE)*E25</f>
        <v>12395853496.018</v>
      </c>
      <c r="H25" s="13">
        <f>VLOOKUP(C:C,Stock!A:K,6,FALSE)*E25</f>
        <v>1087949325.2159727</v>
      </c>
      <c r="I25" s="13">
        <f>VLOOKUP(C:C,Stock!A:K,8,FALSE)*E25</f>
        <v>10657597481.832094</v>
      </c>
      <c r="J25" s="13">
        <f>VLOOKUP(C:C,Stock!A:K,10,FALSE)*E25</f>
        <v>650306688.96993387</v>
      </c>
    </row>
    <row r="26" spans="1:10" x14ac:dyDescent="0.35">
      <c r="A26" s="32" t="s">
        <v>41</v>
      </c>
      <c r="B26" s="32" t="s">
        <v>197</v>
      </c>
      <c r="C26" s="32" t="s">
        <v>173</v>
      </c>
      <c r="D26" s="32" t="s">
        <v>198</v>
      </c>
      <c r="E26" s="32">
        <v>1</v>
      </c>
      <c r="F26" s="32">
        <f>VLOOKUP(C:C,Stock!A:K,3,FALSE)*E26</f>
        <v>1</v>
      </c>
      <c r="G26" s="13">
        <f>VLOOKUP(C:C,Stock!A:K,4,FALSE)*E26</f>
        <v>0</v>
      </c>
      <c r="H26" s="13">
        <f>VLOOKUP(C:C,Stock!A:K,6,FALSE)*E26</f>
        <v>0</v>
      </c>
      <c r="I26" s="13">
        <f>VLOOKUP(C:C,Stock!A:K,8,FALSE)*E26</f>
        <v>0</v>
      </c>
      <c r="J26" s="13">
        <f>VLOOKUP(C:C,Stock!A:K,10,FALSE)*E26</f>
        <v>0</v>
      </c>
    </row>
    <row r="27" spans="1:10" x14ac:dyDescent="0.35">
      <c r="A27" s="32" t="s">
        <v>37</v>
      </c>
      <c r="B27" s="32" t="s">
        <v>194</v>
      </c>
      <c r="C27" s="32" t="s">
        <v>63</v>
      </c>
      <c r="D27" s="32" t="s">
        <v>64</v>
      </c>
      <c r="E27" s="32">
        <v>1</v>
      </c>
      <c r="F27" s="32">
        <f>VLOOKUP(C:C,Stock!A:K,3,FALSE)*E27</f>
        <v>102</v>
      </c>
      <c r="G27" s="13">
        <f>VLOOKUP(C:C,Stock!A:K,4,FALSE)*E27</f>
        <v>25048708097.612854</v>
      </c>
      <c r="H27" s="13">
        <f>VLOOKUP(C:C,Stock!A:K,6,FALSE)*E27</f>
        <v>4069447166.666666</v>
      </c>
      <c r="I27" s="13">
        <f>VLOOKUP(C:C,Stock!A:K,8,FALSE)*E27</f>
        <v>20096188430.94619</v>
      </c>
      <c r="J27" s="13">
        <f>VLOOKUP(C:C,Stock!A:K,10,FALSE)*E27</f>
        <v>883072500</v>
      </c>
    </row>
    <row r="28" spans="1:10" x14ac:dyDescent="0.35">
      <c r="A28" s="32" t="s">
        <v>199</v>
      </c>
      <c r="B28" s="32" t="s">
        <v>200</v>
      </c>
      <c r="C28" s="32" t="s">
        <v>65</v>
      </c>
      <c r="D28" s="32" t="s">
        <v>66</v>
      </c>
      <c r="E28" s="32">
        <v>1</v>
      </c>
      <c r="F28" s="32">
        <f>VLOOKUP(C:C,Stock!A:K,3,FALSE)*E28</f>
        <v>62</v>
      </c>
      <c r="G28" s="13">
        <f>VLOOKUP(C:C,Stock!A:K,4,FALSE)*E28</f>
        <v>14083788913.365009</v>
      </c>
      <c r="H28" s="13">
        <f>VLOOKUP(C:C,Stock!A:K,6,FALSE)*E28</f>
        <v>0</v>
      </c>
      <c r="I28" s="13">
        <f>VLOOKUP(C:C,Stock!A:K,8,FALSE)*E28</f>
        <v>13814742050.865009</v>
      </c>
      <c r="J28" s="13">
        <f>VLOOKUP(C:C,Stock!A:K,10,FALSE)*E28</f>
        <v>269046862.5</v>
      </c>
    </row>
    <row r="29" spans="1:10" x14ac:dyDescent="0.35">
      <c r="A29" s="32" t="s">
        <v>67</v>
      </c>
      <c r="B29" s="32" t="s">
        <v>194</v>
      </c>
      <c r="C29" s="32" t="s">
        <v>67</v>
      </c>
      <c r="D29" s="32" t="s">
        <v>68</v>
      </c>
      <c r="E29" s="32">
        <v>1</v>
      </c>
      <c r="F29" s="32">
        <f>VLOOKUP(C:C,Stock!A:K,3,FALSE)*E29</f>
        <v>35</v>
      </c>
      <c r="G29" s="13">
        <f>VLOOKUP(C:C,Stock!A:K,4,FALSE)*E29</f>
        <v>5624251904.166667</v>
      </c>
      <c r="H29" s="13">
        <f>VLOOKUP(C:C,Stock!A:K,6,FALSE)*E29</f>
        <v>0</v>
      </c>
      <c r="I29" s="13">
        <f>VLOOKUP(C:C,Stock!A:K,8,FALSE)*E29</f>
        <v>5624251904.166667</v>
      </c>
      <c r="J29" s="13">
        <f>VLOOKUP(C:C,Stock!A:K,10,FALSE)*E29</f>
        <v>0</v>
      </c>
    </row>
    <row r="30" spans="1:10" x14ac:dyDescent="0.35">
      <c r="A30" s="32" t="s">
        <v>201</v>
      </c>
      <c r="B30" s="32" t="s">
        <v>202</v>
      </c>
      <c r="C30" s="32" t="s">
        <v>69</v>
      </c>
      <c r="D30" s="32">
        <v>0</v>
      </c>
      <c r="E30" s="32">
        <v>1</v>
      </c>
      <c r="F30" s="32">
        <f>VLOOKUP(C:C,Stock!A:K,3,FALSE)*E30</f>
        <v>1</v>
      </c>
      <c r="G30" s="13">
        <f>VLOOKUP(C:C,Stock!A:K,4,FALSE)*E30</f>
        <v>204000000</v>
      </c>
      <c r="H30" s="13">
        <f>VLOOKUP(C:C,Stock!A:K,6,FALSE)*E30</f>
        <v>0</v>
      </c>
      <c r="I30" s="13">
        <f>VLOOKUP(C:C,Stock!A:K,8,FALSE)*E30</f>
        <v>0</v>
      </c>
      <c r="J30" s="13">
        <f>VLOOKUP(C:C,Stock!A:K,10,FALSE)*E30</f>
        <v>204000000</v>
      </c>
    </row>
    <row r="31" spans="1:10" x14ac:dyDescent="0.35">
      <c r="A31" s="32" t="s">
        <v>203</v>
      </c>
      <c r="B31" s="32" t="s">
        <v>203</v>
      </c>
      <c r="C31" s="32" t="s">
        <v>70</v>
      </c>
      <c r="D31" s="32" t="s">
        <v>71</v>
      </c>
      <c r="E31" s="32">
        <v>1</v>
      </c>
      <c r="F31" s="32">
        <f>VLOOKUP(C:C,Stock!A:K,3,FALSE)*E31</f>
        <v>223</v>
      </c>
      <c r="G31" s="13">
        <f>VLOOKUP(C:C,Stock!A:K,4,FALSE)*E31</f>
        <v>52170572678.328125</v>
      </c>
      <c r="H31" s="13">
        <f>VLOOKUP(C:C,Stock!A:K,6,FALSE)*E31</f>
        <v>3295190000</v>
      </c>
      <c r="I31" s="13">
        <f>VLOOKUP(C:C,Stock!A:K,8,FALSE)*E31</f>
        <v>46773153354.228127</v>
      </c>
      <c r="J31" s="13">
        <f>VLOOKUP(C:C,Stock!A:K,10,FALSE)*E31</f>
        <v>2102229324.1000001</v>
      </c>
    </row>
    <row r="32" spans="1:10" x14ac:dyDescent="0.35">
      <c r="A32" s="32" t="s">
        <v>72</v>
      </c>
      <c r="B32" s="32" t="s">
        <v>203</v>
      </c>
      <c r="C32" s="32" t="s">
        <v>72</v>
      </c>
      <c r="D32" s="32" t="s">
        <v>73</v>
      </c>
      <c r="E32" s="32">
        <v>1</v>
      </c>
      <c r="F32" s="32">
        <f>VLOOKUP(C:C,Stock!A:K,3,FALSE)*E32</f>
        <v>17</v>
      </c>
      <c r="G32" s="13">
        <f>VLOOKUP(C:C,Stock!A:K,4,FALSE)*E32</f>
        <v>3062210060.0167456</v>
      </c>
      <c r="H32" s="13">
        <f>VLOOKUP(C:C,Stock!A:K,6,FALSE)*E32</f>
        <v>424650000.00000006</v>
      </c>
      <c r="I32" s="13">
        <f>VLOOKUP(C:C,Stock!A:K,8,FALSE)*E32</f>
        <v>2637560060.0167456</v>
      </c>
      <c r="J32" s="13">
        <f>VLOOKUP(C:C,Stock!A:K,10,FALSE)*E32</f>
        <v>0</v>
      </c>
    </row>
    <row r="33" spans="1:10" x14ac:dyDescent="0.35">
      <c r="A33" s="32" t="s">
        <v>203</v>
      </c>
      <c r="B33" s="32" t="s">
        <v>203</v>
      </c>
      <c r="C33" s="32" t="s">
        <v>74</v>
      </c>
      <c r="D33" s="32" t="s">
        <v>75</v>
      </c>
      <c r="E33" s="32">
        <v>1</v>
      </c>
      <c r="F33" s="32">
        <f>VLOOKUP(C:C,Stock!A:K,3,FALSE)*E33</f>
        <v>94</v>
      </c>
      <c r="G33" s="13">
        <f>VLOOKUP(C:C,Stock!A:K,4,FALSE)*E33</f>
        <v>14897209008.906784</v>
      </c>
      <c r="H33" s="13">
        <f>VLOOKUP(C:C,Stock!A:K,6,FALSE)*E33</f>
        <v>781758333.33333337</v>
      </c>
      <c r="I33" s="13">
        <f>VLOOKUP(C:C,Stock!A:K,8,FALSE)*E33</f>
        <v>13913205675.57345</v>
      </c>
      <c r="J33" s="13">
        <f>VLOOKUP(C:C,Stock!A:K,10,FALSE)*E33</f>
        <v>202245000</v>
      </c>
    </row>
    <row r="34" spans="1:10" x14ac:dyDescent="0.35">
      <c r="A34" s="32" t="s">
        <v>76</v>
      </c>
      <c r="B34" s="32" t="s">
        <v>204</v>
      </c>
      <c r="C34" s="32" t="s">
        <v>76</v>
      </c>
      <c r="D34" s="32" t="s">
        <v>77</v>
      </c>
      <c r="E34" s="32">
        <v>1</v>
      </c>
      <c r="F34" s="32">
        <f>VLOOKUP(C:C,Stock!A:K,3,FALSE)*E34</f>
        <v>2</v>
      </c>
      <c r="G34" s="13">
        <f>VLOOKUP(C:C,Stock!A:K,4,FALSE)*E34</f>
        <v>55190000</v>
      </c>
      <c r="H34" s="13">
        <f>VLOOKUP(C:C,Stock!A:K,6,FALSE)*E34</f>
        <v>0</v>
      </c>
      <c r="I34" s="13">
        <f>VLOOKUP(C:C,Stock!A:K,8,FALSE)*E34</f>
        <v>55190000</v>
      </c>
      <c r="J34" s="13">
        <f>VLOOKUP(C:C,Stock!A:K,10,FALSE)*E34</f>
        <v>0</v>
      </c>
    </row>
    <row r="35" spans="1:10" x14ac:dyDescent="0.35">
      <c r="A35" s="32" t="s">
        <v>205</v>
      </c>
      <c r="B35" s="32" t="s">
        <v>206</v>
      </c>
      <c r="C35" s="32" t="s">
        <v>78</v>
      </c>
      <c r="D35" s="32" t="s">
        <v>79</v>
      </c>
      <c r="E35" s="32">
        <v>1</v>
      </c>
      <c r="F35" s="32">
        <f>VLOOKUP(C:C,Stock!A:K,3,FALSE)*E35</f>
        <v>53</v>
      </c>
      <c r="G35" s="13">
        <f>VLOOKUP(C:C,Stock!A:K,4,FALSE)*E35</f>
        <v>3589418540.5280671</v>
      </c>
      <c r="H35" s="13">
        <f>VLOOKUP(C:C,Stock!A:K,6,FALSE)*E35</f>
        <v>0</v>
      </c>
      <c r="I35" s="13">
        <f>VLOOKUP(C:C,Stock!A:K,8,FALSE)*E35</f>
        <v>3589418540.5280671</v>
      </c>
      <c r="J35" s="13">
        <f>VLOOKUP(C:C,Stock!A:K,10,FALSE)*E35</f>
        <v>0</v>
      </c>
    </row>
    <row r="36" spans="1:10" x14ac:dyDescent="0.35">
      <c r="A36" s="32" t="s">
        <v>205</v>
      </c>
      <c r="B36" s="32" t="s">
        <v>206</v>
      </c>
      <c r="C36" s="32" t="s">
        <v>80</v>
      </c>
      <c r="D36" s="32" t="s">
        <v>81</v>
      </c>
      <c r="E36" s="32">
        <v>1</v>
      </c>
      <c r="F36" s="32">
        <f>VLOOKUP(C:C,Stock!A:K,3,FALSE)*E36</f>
        <v>72</v>
      </c>
      <c r="G36" s="13">
        <f>VLOOKUP(C:C,Stock!A:K,4,FALSE)*E36</f>
        <v>5195514882.8997955</v>
      </c>
      <c r="H36" s="13">
        <f>VLOOKUP(C:C,Stock!A:K,6,FALSE)*E36</f>
        <v>0</v>
      </c>
      <c r="I36" s="13">
        <f>VLOOKUP(C:C,Stock!A:K,8,FALSE)*E36</f>
        <v>5195514882.8997955</v>
      </c>
      <c r="J36" s="13">
        <f>VLOOKUP(C:C,Stock!A:K,10,FALSE)*E36</f>
        <v>0</v>
      </c>
    </row>
    <row r="37" spans="1:10" x14ac:dyDescent="0.35">
      <c r="A37" s="32" t="s">
        <v>207</v>
      </c>
      <c r="B37" s="32" t="s">
        <v>208</v>
      </c>
      <c r="C37" s="32" t="s">
        <v>82</v>
      </c>
      <c r="D37" s="32" t="s">
        <v>83</v>
      </c>
      <c r="E37" s="32">
        <v>1</v>
      </c>
      <c r="F37" s="32">
        <f>VLOOKUP(C:C,Stock!A:K,3,FALSE)*E37</f>
        <v>0</v>
      </c>
      <c r="G37" s="13">
        <f>VLOOKUP(C:C,Stock!A:K,4,FALSE)*E37</f>
        <v>0</v>
      </c>
      <c r="H37" s="13">
        <f>VLOOKUP(C:C,Stock!A:K,6,FALSE)*E37</f>
        <v>0</v>
      </c>
      <c r="I37" s="13">
        <f>VLOOKUP(C:C,Stock!A:K,8,FALSE)*E37</f>
        <v>0</v>
      </c>
      <c r="J37" s="13">
        <f>VLOOKUP(C:C,Stock!A:K,10,FALSE)*E37</f>
        <v>0</v>
      </c>
    </row>
    <row r="38" spans="1:10" x14ac:dyDescent="0.35">
      <c r="A38" s="32" t="s">
        <v>209</v>
      </c>
      <c r="B38" s="32" t="s">
        <v>210</v>
      </c>
      <c r="C38" s="32" t="s">
        <v>84</v>
      </c>
      <c r="D38" s="32" t="s">
        <v>85</v>
      </c>
      <c r="E38" s="32">
        <v>1</v>
      </c>
      <c r="F38" s="32">
        <f>VLOOKUP(C:C,Stock!A:K,3,FALSE)*E38</f>
        <v>1</v>
      </c>
      <c r="G38" s="13">
        <f>VLOOKUP(C:C,Stock!A:K,4,FALSE)*E38</f>
        <v>58330000</v>
      </c>
      <c r="H38" s="13">
        <f>VLOOKUP(C:C,Stock!A:K,6,FALSE)*E38</f>
        <v>0</v>
      </c>
      <c r="I38" s="13">
        <f>VLOOKUP(C:C,Stock!A:K,8,FALSE)*E38</f>
        <v>58330000</v>
      </c>
      <c r="J38" s="13">
        <f>VLOOKUP(C:C,Stock!A:K,10,FALSE)*E38</f>
        <v>0</v>
      </c>
    </row>
    <row r="39" spans="1:10" x14ac:dyDescent="0.35">
      <c r="A39" s="32" t="s">
        <v>211</v>
      </c>
      <c r="B39" s="32" t="s">
        <v>212</v>
      </c>
      <c r="C39" s="32" t="s">
        <v>86</v>
      </c>
      <c r="D39" s="32" t="s">
        <v>87</v>
      </c>
      <c r="E39" s="32">
        <v>1</v>
      </c>
      <c r="F39" s="32">
        <f>VLOOKUP(C:C,Stock!A:K,3,FALSE)*E39</f>
        <v>3</v>
      </c>
      <c r="G39" s="13">
        <f>VLOOKUP(C:C,Stock!A:K,4,FALSE)*E39</f>
        <v>137069500</v>
      </c>
      <c r="H39" s="13">
        <f>VLOOKUP(C:C,Stock!A:K,6,FALSE)*E39</f>
        <v>0</v>
      </c>
      <c r="I39" s="13">
        <f>VLOOKUP(C:C,Stock!A:K,8,FALSE)*E39</f>
        <v>137069500</v>
      </c>
      <c r="J39" s="13">
        <f>VLOOKUP(C:C,Stock!A:K,10,FALSE)*E39</f>
        <v>0</v>
      </c>
    </row>
    <row r="40" spans="1:10" x14ac:dyDescent="0.35">
      <c r="A40" s="32" t="s">
        <v>213</v>
      </c>
      <c r="B40" s="32" t="s">
        <v>214</v>
      </c>
      <c r="C40" s="32" t="s">
        <v>88</v>
      </c>
      <c r="D40" s="32" t="s">
        <v>89</v>
      </c>
      <c r="E40" s="32">
        <v>1</v>
      </c>
      <c r="F40" s="32">
        <f>VLOOKUP(C:C,Stock!A:K,3,FALSE)*E40</f>
        <v>1</v>
      </c>
      <c r="G40" s="13">
        <f>VLOOKUP(C:C,Stock!A:K,4,FALSE)*E40</f>
        <v>23920000</v>
      </c>
      <c r="H40" s="13">
        <f>VLOOKUP(C:C,Stock!A:K,6,FALSE)*E40</f>
        <v>0</v>
      </c>
      <c r="I40" s="13">
        <f>VLOOKUP(C:C,Stock!A:K,8,FALSE)*E40</f>
        <v>23920000</v>
      </c>
      <c r="J40" s="13">
        <f>VLOOKUP(C:C,Stock!A:K,10,FALSE)*E40</f>
        <v>0</v>
      </c>
    </row>
    <row r="41" spans="1:10" x14ac:dyDescent="0.35">
      <c r="A41" s="32" t="s">
        <v>215</v>
      </c>
      <c r="B41" s="32" t="s">
        <v>216</v>
      </c>
      <c r="C41" s="32" t="s">
        <v>90</v>
      </c>
      <c r="D41" s="32" t="s">
        <v>91</v>
      </c>
      <c r="E41" s="32">
        <v>1</v>
      </c>
      <c r="F41" s="32">
        <f>VLOOKUP(C:C,Stock!A:K,3,FALSE)*E41</f>
        <v>0</v>
      </c>
      <c r="G41" s="13">
        <f>VLOOKUP(C:C,Stock!A:K,4,FALSE)*E41</f>
        <v>0</v>
      </c>
      <c r="H41" s="13">
        <f>VLOOKUP(C:C,Stock!A:K,6,FALSE)*E41</f>
        <v>0</v>
      </c>
      <c r="I41" s="13">
        <f>VLOOKUP(C:C,Stock!A:K,8,FALSE)*E41</f>
        <v>0</v>
      </c>
      <c r="J41" s="13">
        <f>VLOOKUP(C:C,Stock!A:K,10,FALSE)*E41</f>
        <v>0</v>
      </c>
    </row>
    <row r="42" spans="1:10" x14ac:dyDescent="0.35">
      <c r="A42" s="32" t="s">
        <v>205</v>
      </c>
      <c r="B42" s="32" t="s">
        <v>206</v>
      </c>
      <c r="C42" s="32" t="s">
        <v>93</v>
      </c>
      <c r="D42" s="32" t="s">
        <v>94</v>
      </c>
      <c r="E42" s="32">
        <v>1</v>
      </c>
      <c r="F42" s="32">
        <f>VLOOKUP(C:C,Stock!A:K,3,FALSE)*E42</f>
        <v>0</v>
      </c>
      <c r="G42" s="13">
        <f>VLOOKUP(C:C,Stock!A:K,4,FALSE)*E42</f>
        <v>0</v>
      </c>
      <c r="H42" s="13">
        <f>VLOOKUP(C:C,Stock!A:K,6,FALSE)*E42</f>
        <v>0</v>
      </c>
      <c r="I42" s="13">
        <f>VLOOKUP(C:C,Stock!A:K,8,FALSE)*E42</f>
        <v>0</v>
      </c>
      <c r="J42" s="13">
        <f>VLOOKUP(C:C,Stock!A:K,10,FALSE)*E42</f>
        <v>0</v>
      </c>
    </row>
    <row r="43" spans="1:10" x14ac:dyDescent="0.35">
      <c r="A43" s="32" t="s">
        <v>205</v>
      </c>
      <c r="B43" s="32" t="s">
        <v>206</v>
      </c>
      <c r="C43" s="32" t="s">
        <v>95</v>
      </c>
      <c r="D43" s="32" t="s">
        <v>96</v>
      </c>
      <c r="E43" s="32">
        <v>1</v>
      </c>
      <c r="F43" s="32">
        <f>VLOOKUP(C:C,Stock!A:K,3,FALSE)*E43</f>
        <v>0</v>
      </c>
      <c r="G43" s="13">
        <f>VLOOKUP(C:C,Stock!A:K,4,FALSE)*E43</f>
        <v>0</v>
      </c>
      <c r="H43" s="13">
        <f>VLOOKUP(C:C,Stock!A:K,6,FALSE)*E43</f>
        <v>0</v>
      </c>
      <c r="I43" s="13">
        <f>VLOOKUP(C:C,Stock!A:K,8,FALSE)*E43</f>
        <v>0</v>
      </c>
      <c r="J43" s="13">
        <f>VLOOKUP(C:C,Stock!A:K,10,FALSE)*E43</f>
        <v>0</v>
      </c>
    </row>
    <row r="44" spans="1:10" x14ac:dyDescent="0.35">
      <c r="A44" s="32" t="s">
        <v>97</v>
      </c>
      <c r="B44" s="32" t="s">
        <v>217</v>
      </c>
      <c r="C44" s="32" t="s">
        <v>97</v>
      </c>
      <c r="D44" s="32" t="s">
        <v>98</v>
      </c>
      <c r="E44" s="32">
        <v>1</v>
      </c>
      <c r="F44" s="32">
        <f>VLOOKUP(C:C,Stock!A:K,3,FALSE)*E44</f>
        <v>21</v>
      </c>
      <c r="G44" s="13">
        <f>VLOOKUP(C:C,Stock!A:K,4,FALSE)*E44</f>
        <v>2139674414.8299017</v>
      </c>
      <c r="H44" s="13">
        <f>VLOOKUP(C:C,Stock!A:K,6,FALSE)*E44</f>
        <v>0</v>
      </c>
      <c r="I44" s="13">
        <f>VLOOKUP(C:C,Stock!A:K,8,FALSE)*E44</f>
        <v>2139674414.8299017</v>
      </c>
      <c r="J44" s="13">
        <f>VLOOKUP(C:C,Stock!A:K,10,FALSE)*E44</f>
        <v>0</v>
      </c>
    </row>
    <row r="45" spans="1:10" x14ac:dyDescent="0.35">
      <c r="A45" s="32" t="s">
        <v>99</v>
      </c>
      <c r="B45" s="32" t="s">
        <v>217</v>
      </c>
      <c r="C45" s="32" t="s">
        <v>99</v>
      </c>
      <c r="D45" s="32" t="s">
        <v>99</v>
      </c>
      <c r="E45" s="32">
        <v>1</v>
      </c>
      <c r="F45" s="32">
        <f>VLOOKUP(C:C,Stock!A:K,3,FALSE)*E45</f>
        <v>1</v>
      </c>
      <c r="G45" s="13">
        <f>VLOOKUP(C:C,Stock!A:K,4,FALSE)*E45</f>
        <v>26316000</v>
      </c>
      <c r="H45" s="13">
        <f>VLOOKUP(C:C,Stock!A:K,6,FALSE)*E45</f>
        <v>0</v>
      </c>
      <c r="I45" s="13">
        <f>VLOOKUP(C:C,Stock!A:K,8,FALSE)*E45</f>
        <v>26316000</v>
      </c>
      <c r="J45" s="13">
        <f>VLOOKUP(C:C,Stock!A:K,10,FALSE)*E45</f>
        <v>0</v>
      </c>
    </row>
    <row r="46" spans="1:10" x14ac:dyDescent="0.35">
      <c r="A46" s="32" t="s">
        <v>218</v>
      </c>
      <c r="B46" s="32" t="s">
        <v>219</v>
      </c>
      <c r="C46" s="32" t="s">
        <v>100</v>
      </c>
      <c r="D46" s="32" t="s">
        <v>101</v>
      </c>
      <c r="E46" s="32">
        <v>1</v>
      </c>
      <c r="F46" s="32">
        <f>VLOOKUP(C:C,Stock!A:K,3,FALSE)*E46</f>
        <v>0</v>
      </c>
      <c r="G46" s="13">
        <f>VLOOKUP(C:C,Stock!A:K,4,FALSE)*E46</f>
        <v>0</v>
      </c>
      <c r="H46" s="13">
        <f>VLOOKUP(C:C,Stock!A:K,6,FALSE)*E46</f>
        <v>0</v>
      </c>
      <c r="I46" s="13">
        <f>VLOOKUP(C:C,Stock!A:K,8,FALSE)*E46</f>
        <v>0</v>
      </c>
      <c r="J46" s="13">
        <f>VLOOKUP(C:C,Stock!A:K,10,FALSE)*E46</f>
        <v>0</v>
      </c>
    </row>
    <row r="47" spans="1:10" x14ac:dyDescent="0.35">
      <c r="A47" s="32" t="s">
        <v>218</v>
      </c>
      <c r="B47" s="32" t="s">
        <v>219</v>
      </c>
      <c r="C47" s="32" t="s">
        <v>102</v>
      </c>
      <c r="D47" s="32" t="s">
        <v>103</v>
      </c>
      <c r="E47" s="32">
        <v>1</v>
      </c>
      <c r="F47" s="32">
        <f>VLOOKUP(C:C,Stock!A:K,3,FALSE)*E47</f>
        <v>1</v>
      </c>
      <c r="G47" s="13">
        <f>VLOOKUP(C:C,Stock!A:K,4,FALSE)*E47</f>
        <v>340560000</v>
      </c>
      <c r="H47" s="13">
        <f>VLOOKUP(C:C,Stock!A:K,6,FALSE)*E47</f>
        <v>0</v>
      </c>
      <c r="I47" s="13">
        <f>VLOOKUP(C:C,Stock!A:K,8,FALSE)*E47</f>
        <v>340560000</v>
      </c>
      <c r="J47" s="13">
        <f>VLOOKUP(C:C,Stock!A:K,10,FALSE)*E47</f>
        <v>0</v>
      </c>
    </row>
    <row r="48" spans="1:10" x14ac:dyDescent="0.35">
      <c r="A48" s="32" t="s">
        <v>220</v>
      </c>
      <c r="B48" s="32" t="s">
        <v>221</v>
      </c>
      <c r="C48" s="32" t="s">
        <v>104</v>
      </c>
      <c r="D48" s="32" t="s">
        <v>105</v>
      </c>
      <c r="E48" s="32">
        <v>1</v>
      </c>
      <c r="F48" s="32">
        <f>VLOOKUP(C:C,Stock!A:K,3,FALSE)*E48</f>
        <v>71</v>
      </c>
      <c r="G48" s="13">
        <f>VLOOKUP(C:C,Stock!A:K,4,FALSE)*E48</f>
        <v>9067768604.0752048</v>
      </c>
      <c r="H48" s="13">
        <f>VLOOKUP(C:C,Stock!A:K,6,FALSE)*E48</f>
        <v>271512500</v>
      </c>
      <c r="I48" s="13">
        <f>VLOOKUP(C:C,Stock!A:K,8,FALSE)*E48</f>
        <v>8408456104.0752048</v>
      </c>
      <c r="J48" s="13">
        <f>VLOOKUP(C:C,Stock!A:K,10,FALSE)*E48</f>
        <v>387800000.00000006</v>
      </c>
    </row>
    <row r="49" spans="1:10" x14ac:dyDescent="0.35">
      <c r="A49" s="32" t="s">
        <v>106</v>
      </c>
      <c r="B49" s="32" t="s">
        <v>222</v>
      </c>
      <c r="C49" s="32" t="s">
        <v>106</v>
      </c>
      <c r="D49" s="32" t="s">
        <v>107</v>
      </c>
      <c r="E49" s="32">
        <v>1</v>
      </c>
      <c r="F49" s="32">
        <f>VLOOKUP(C:C,Stock!A:K,3,FALSE)*E49</f>
        <v>5</v>
      </c>
      <c r="G49" s="13">
        <f>VLOOKUP(C:C,Stock!A:K,4,FALSE)*E49</f>
        <v>1186106233.3333335</v>
      </c>
      <c r="H49" s="13">
        <f>VLOOKUP(C:C,Stock!A:K,6,FALSE)*E49</f>
        <v>0</v>
      </c>
      <c r="I49" s="13">
        <f>VLOOKUP(C:C,Stock!A:K,8,FALSE)*E49</f>
        <v>1186106233.3333335</v>
      </c>
      <c r="J49" s="13">
        <f>VLOOKUP(C:C,Stock!A:K,10,FALSE)*E49</f>
        <v>0</v>
      </c>
    </row>
    <row r="50" spans="1:10" x14ac:dyDescent="0.35">
      <c r="A50" s="32" t="s">
        <v>223</v>
      </c>
      <c r="B50" s="32" t="s">
        <v>224</v>
      </c>
      <c r="C50" s="32" t="s">
        <v>108</v>
      </c>
      <c r="D50" s="32" t="s">
        <v>109</v>
      </c>
      <c r="E50" s="32">
        <v>1</v>
      </c>
      <c r="F50" s="32">
        <f>VLOOKUP(C:C,Stock!A:K,3,FALSE)*E50</f>
        <v>0</v>
      </c>
      <c r="G50" s="13">
        <f>VLOOKUP(C:C,Stock!A:K,4,FALSE)*E50</f>
        <v>0</v>
      </c>
      <c r="H50" s="13">
        <f>VLOOKUP(C:C,Stock!A:K,6,FALSE)*E50</f>
        <v>0</v>
      </c>
      <c r="I50" s="13">
        <f>VLOOKUP(C:C,Stock!A:K,8,FALSE)*E50</f>
        <v>0</v>
      </c>
      <c r="J50" s="13">
        <f>VLOOKUP(C:C,Stock!A:K,10,FALSE)*E50</f>
        <v>0</v>
      </c>
    </row>
    <row r="51" spans="1:10" x14ac:dyDescent="0.35">
      <c r="A51" s="32" t="s">
        <v>225</v>
      </c>
      <c r="B51" s="32" t="s">
        <v>226</v>
      </c>
      <c r="C51" s="32" t="s">
        <v>110</v>
      </c>
      <c r="D51" s="32" t="s">
        <v>111</v>
      </c>
      <c r="E51" s="32">
        <v>1</v>
      </c>
      <c r="F51" s="32">
        <f>VLOOKUP(C:C,Stock!A:K,3,FALSE)*E51</f>
        <v>19</v>
      </c>
      <c r="G51" s="13">
        <f>VLOOKUP(C:C,Stock!A:K,4,FALSE)*E51</f>
        <v>5935418750</v>
      </c>
      <c r="H51" s="13">
        <f>VLOOKUP(C:C,Stock!A:K,6,FALSE)*E51</f>
        <v>0</v>
      </c>
      <c r="I51" s="13">
        <f>VLOOKUP(C:C,Stock!A:K,8,FALSE)*E51</f>
        <v>963368750</v>
      </c>
      <c r="J51" s="13">
        <f>VLOOKUP(C:C,Stock!A:K,10,FALSE)*E51</f>
        <v>4972050000</v>
      </c>
    </row>
    <row r="52" spans="1:10" x14ac:dyDescent="0.35">
      <c r="A52" s="32" t="s">
        <v>225</v>
      </c>
      <c r="B52" s="32" t="s">
        <v>226</v>
      </c>
      <c r="C52" s="32" t="s">
        <v>112</v>
      </c>
      <c r="D52" s="32" t="s">
        <v>113</v>
      </c>
      <c r="E52" s="32">
        <v>1</v>
      </c>
      <c r="F52" s="32">
        <f>VLOOKUP(C:C,Stock!A:K,3,FALSE)*E52</f>
        <v>0</v>
      </c>
      <c r="G52" s="13">
        <f>VLOOKUP(C:C,Stock!A:K,4,FALSE)*E52</f>
        <v>0</v>
      </c>
      <c r="H52" s="13">
        <f>VLOOKUP(C:C,Stock!A:K,6,FALSE)*E52</f>
        <v>0</v>
      </c>
      <c r="I52" s="13">
        <f>VLOOKUP(C:C,Stock!A:K,8,FALSE)*E52</f>
        <v>0</v>
      </c>
      <c r="J52" s="13">
        <f>VLOOKUP(C:C,Stock!A:K,10,FALSE)*E52</f>
        <v>0</v>
      </c>
    </row>
    <row r="53" spans="1:10" x14ac:dyDescent="0.35">
      <c r="A53" s="32" t="s">
        <v>227</v>
      </c>
      <c r="B53" s="32" t="s">
        <v>228</v>
      </c>
      <c r="C53" s="32" t="s">
        <v>116</v>
      </c>
      <c r="D53" s="32" t="s">
        <v>117</v>
      </c>
      <c r="E53" s="32">
        <v>1</v>
      </c>
      <c r="F53" s="32">
        <f>VLOOKUP(C:C,Stock!A:K,3,FALSE)*E53</f>
        <v>0</v>
      </c>
      <c r="G53" s="13">
        <f>VLOOKUP(C:C,Stock!A:K,4,FALSE)*E53</f>
        <v>0</v>
      </c>
      <c r="H53" s="13">
        <f>VLOOKUP(C:C,Stock!A:K,6,FALSE)*E53</f>
        <v>0</v>
      </c>
      <c r="I53" s="13">
        <f>VLOOKUP(C:C,Stock!A:K,8,FALSE)*E53</f>
        <v>0</v>
      </c>
      <c r="J53" s="13">
        <f>VLOOKUP(C:C,Stock!A:K,10,FALSE)*E53</f>
        <v>0</v>
      </c>
    </row>
    <row r="54" spans="1:10" x14ac:dyDescent="0.35">
      <c r="A54" s="32" t="s">
        <v>229</v>
      </c>
      <c r="B54" s="32" t="s">
        <v>230</v>
      </c>
      <c r="C54" s="32" t="s">
        <v>118</v>
      </c>
      <c r="D54" s="32" t="s">
        <v>118</v>
      </c>
      <c r="E54" s="32">
        <v>1</v>
      </c>
      <c r="F54" s="32">
        <f>VLOOKUP(C:C,Stock!A:K,3,FALSE)*E54</f>
        <v>4</v>
      </c>
      <c r="G54" s="13">
        <f>VLOOKUP(C:C,Stock!A:K,4,FALSE)*E54</f>
        <v>447080000</v>
      </c>
      <c r="H54" s="13">
        <f>VLOOKUP(C:C,Stock!A:K,6,FALSE)*E54</f>
        <v>0</v>
      </c>
      <c r="I54" s="13">
        <f>VLOOKUP(C:C,Stock!A:K,8,FALSE)*E54</f>
        <v>447080000</v>
      </c>
      <c r="J54" s="13">
        <f>VLOOKUP(C:C,Stock!A:K,10,FALSE)*E54</f>
        <v>0</v>
      </c>
    </row>
    <row r="55" spans="1:10" x14ac:dyDescent="0.35">
      <c r="A55" s="32" t="s">
        <v>231</v>
      </c>
      <c r="B55" s="32" t="s">
        <v>232</v>
      </c>
      <c r="C55" s="32" t="s">
        <v>119</v>
      </c>
      <c r="D55" s="32" t="s">
        <v>120</v>
      </c>
      <c r="E55" s="32">
        <v>1</v>
      </c>
      <c r="F55" s="32">
        <f>VLOOKUP(C:C,Stock!A:K,3,FALSE)*E55</f>
        <v>5</v>
      </c>
      <c r="G55" s="13">
        <f>VLOOKUP(C:C,Stock!A:K,4,FALSE)*E55</f>
        <v>843256666.66666663</v>
      </c>
      <c r="H55" s="13">
        <f>VLOOKUP(C:C,Stock!A:K,6,FALSE)*E55</f>
        <v>586250000</v>
      </c>
      <c r="I55" s="13">
        <f>VLOOKUP(C:C,Stock!A:K,8,FALSE)*E55</f>
        <v>257006666.66666663</v>
      </c>
      <c r="J55" s="13">
        <f>VLOOKUP(C:C,Stock!A:K,10,FALSE)*E55</f>
        <v>0</v>
      </c>
    </row>
    <row r="56" spans="1:10" x14ac:dyDescent="0.35">
      <c r="A56" s="32" t="s">
        <v>233</v>
      </c>
      <c r="B56" s="32" t="s">
        <v>234</v>
      </c>
      <c r="C56" s="32" t="s">
        <v>121</v>
      </c>
      <c r="D56" s="32" t="s">
        <v>122</v>
      </c>
      <c r="E56" s="32">
        <v>1</v>
      </c>
      <c r="F56" s="32">
        <f>VLOOKUP(C:C,Stock!A:K,3,FALSE)*E56</f>
        <v>4</v>
      </c>
      <c r="G56" s="13">
        <f>VLOOKUP(C:C,Stock!A:K,4,FALSE)*E56</f>
        <v>492405400</v>
      </c>
      <c r="H56" s="13">
        <f>VLOOKUP(C:C,Stock!A:K,6,FALSE)*E56</f>
        <v>492405400</v>
      </c>
      <c r="I56" s="13">
        <f>VLOOKUP(C:C,Stock!A:K,8,FALSE)*E56</f>
        <v>0</v>
      </c>
      <c r="J56" s="13">
        <f>VLOOKUP(C:C,Stock!A:K,10,FALSE)*E56</f>
        <v>0</v>
      </c>
    </row>
    <row r="57" spans="1:10" x14ac:dyDescent="0.35">
      <c r="A57" s="32" t="s">
        <v>123</v>
      </c>
      <c r="B57" s="32" t="s">
        <v>235</v>
      </c>
      <c r="C57" s="32" t="s">
        <v>123</v>
      </c>
      <c r="D57" s="32" t="s">
        <v>123</v>
      </c>
      <c r="E57" s="32">
        <v>1</v>
      </c>
      <c r="F57" s="32">
        <f>VLOOKUP(C:C,Stock!A:K,3,FALSE)*E57</f>
        <v>92</v>
      </c>
      <c r="G57" s="13">
        <f>VLOOKUP(C:C,Stock!A:K,4,FALSE)*E57</f>
        <v>46783393461.79248</v>
      </c>
      <c r="H57" s="13">
        <f>VLOOKUP(C:C,Stock!A:K,6,FALSE)*E57</f>
        <v>0</v>
      </c>
      <c r="I57" s="13">
        <f>VLOOKUP(C:C,Stock!A:K,8,FALSE)*E57</f>
        <v>44064102248.636719</v>
      </c>
      <c r="J57" s="13">
        <f>VLOOKUP(C:C,Stock!A:K,10,FALSE)*E57</f>
        <v>2719291213.1557622</v>
      </c>
    </row>
    <row r="58" spans="1:10" x14ac:dyDescent="0.35">
      <c r="A58" s="32" t="s">
        <v>124</v>
      </c>
      <c r="B58" s="32" t="s">
        <v>235</v>
      </c>
      <c r="C58" s="32" t="s">
        <v>124</v>
      </c>
      <c r="D58" s="32" t="s">
        <v>125</v>
      </c>
      <c r="E58" s="32">
        <v>1</v>
      </c>
      <c r="F58" s="32">
        <f>VLOOKUP(C:C,Stock!A:K,3,FALSE)*E58</f>
        <v>4</v>
      </c>
      <c r="G58" s="13">
        <f>VLOOKUP(C:C,Stock!A:K,4,FALSE)*E58</f>
        <v>642560000</v>
      </c>
      <c r="H58" s="13">
        <f>VLOOKUP(C:C,Stock!A:K,6,FALSE)*E58</f>
        <v>0</v>
      </c>
      <c r="I58" s="13">
        <f>VLOOKUP(C:C,Stock!A:K,8,FALSE)*E58</f>
        <v>642560000</v>
      </c>
      <c r="J58" s="13">
        <f>VLOOKUP(C:C,Stock!A:K,10,FALSE)*E58</f>
        <v>0</v>
      </c>
    </row>
    <row r="59" spans="1:10" x14ac:dyDescent="0.35">
      <c r="A59" s="32" t="s">
        <v>236</v>
      </c>
      <c r="B59" s="32" t="s">
        <v>235</v>
      </c>
      <c r="C59" s="32" t="s">
        <v>126</v>
      </c>
      <c r="D59" s="32" t="s">
        <v>127</v>
      </c>
      <c r="E59" s="32">
        <v>1</v>
      </c>
      <c r="F59" s="32">
        <f>VLOOKUP(C:C,Stock!A:K,3,FALSE)*E59</f>
        <v>47</v>
      </c>
      <c r="G59" s="13">
        <f>VLOOKUP(C:C,Stock!A:K,4,FALSE)*E59</f>
        <v>8096227838.2010679</v>
      </c>
      <c r="H59" s="13">
        <f>VLOOKUP(C:C,Stock!A:K,6,FALSE)*E59</f>
        <v>0</v>
      </c>
      <c r="I59" s="13">
        <f>VLOOKUP(C:C,Stock!A:K,8,FALSE)*E59</f>
        <v>5787754805.0844269</v>
      </c>
      <c r="J59" s="13">
        <f>VLOOKUP(C:C,Stock!A:K,10,FALSE)*E59</f>
        <v>2308473033.116641</v>
      </c>
    </row>
    <row r="60" spans="1:10" x14ac:dyDescent="0.35">
      <c r="A60" s="32" t="s">
        <v>237</v>
      </c>
      <c r="B60" s="32" t="s">
        <v>235</v>
      </c>
      <c r="C60" s="32" t="s">
        <v>128</v>
      </c>
      <c r="D60" s="32" t="s">
        <v>129</v>
      </c>
      <c r="E60" s="32">
        <v>1</v>
      </c>
      <c r="F60" s="32">
        <f>VLOOKUP(C:C,Stock!A:K,3,FALSE)*E60</f>
        <v>7</v>
      </c>
      <c r="G60" s="13">
        <f>VLOOKUP(C:C,Stock!A:K,4,FALSE)*E60</f>
        <v>636830650.79999995</v>
      </c>
      <c r="H60" s="13">
        <f>VLOOKUP(C:C,Stock!A:K,6,FALSE)*E60</f>
        <v>0</v>
      </c>
      <c r="I60" s="13">
        <f>VLOOKUP(C:C,Stock!A:K,8,FALSE)*E60</f>
        <v>343548850.79999995</v>
      </c>
      <c r="J60" s="13">
        <f>VLOOKUP(C:C,Stock!A:K,10,FALSE)*E60</f>
        <v>293281800</v>
      </c>
    </row>
    <row r="61" spans="1:10" x14ac:dyDescent="0.35">
      <c r="A61" s="32" t="s">
        <v>238</v>
      </c>
      <c r="B61" s="32" t="s">
        <v>235</v>
      </c>
      <c r="C61" s="32" t="s">
        <v>130</v>
      </c>
      <c r="D61" s="32" t="s">
        <v>131</v>
      </c>
      <c r="E61" s="32">
        <v>1</v>
      </c>
      <c r="F61" s="32">
        <f>VLOOKUP(C:C,Stock!A:K,3,FALSE)*E61</f>
        <v>23</v>
      </c>
      <c r="G61" s="13">
        <f>VLOOKUP(C:C,Stock!A:K,4,FALSE)*E61</f>
        <v>6749894727.4080019</v>
      </c>
      <c r="H61" s="13">
        <f>VLOOKUP(C:C,Stock!A:K,6,FALSE)*E61</f>
        <v>1749566666.6666665</v>
      </c>
      <c r="I61" s="13">
        <f>VLOOKUP(C:C,Stock!A:K,8,FALSE)*E61</f>
        <v>4300328060.7413349</v>
      </c>
      <c r="J61" s="13">
        <f>VLOOKUP(C:C,Stock!A:K,10,FALSE)*E61</f>
        <v>700000000</v>
      </c>
    </row>
    <row r="62" spans="1:10" x14ac:dyDescent="0.35">
      <c r="A62" s="32" t="s">
        <v>239</v>
      </c>
      <c r="B62" s="32" t="s">
        <v>240</v>
      </c>
      <c r="C62" s="32" t="s">
        <v>132</v>
      </c>
      <c r="D62" s="32" t="s">
        <v>133</v>
      </c>
      <c r="E62" s="32">
        <v>1</v>
      </c>
      <c r="F62" s="32">
        <f>VLOOKUP(C:C,Stock!A:K,3,FALSE)*E62</f>
        <v>0</v>
      </c>
      <c r="G62" s="13">
        <f>VLOOKUP(C:C,Stock!A:K,4,FALSE)*E62</f>
        <v>0</v>
      </c>
      <c r="H62" s="13">
        <f>VLOOKUP(C:C,Stock!A:K,6,FALSE)*E62</f>
        <v>0</v>
      </c>
      <c r="I62" s="13">
        <f>VLOOKUP(C:C,Stock!A:K,8,FALSE)*E62</f>
        <v>0</v>
      </c>
      <c r="J62" s="13">
        <f>VLOOKUP(C:C,Stock!A:K,10,FALSE)*E62</f>
        <v>0</v>
      </c>
    </row>
    <row r="63" spans="1:10" x14ac:dyDescent="0.35">
      <c r="A63" s="32" t="s">
        <v>239</v>
      </c>
      <c r="B63" s="32" t="s">
        <v>240</v>
      </c>
      <c r="C63" s="32" t="s">
        <v>134</v>
      </c>
      <c r="D63" s="32" t="s">
        <v>135</v>
      </c>
      <c r="E63" s="32">
        <v>1</v>
      </c>
      <c r="F63" s="32">
        <f>VLOOKUP(C:C,Stock!A:K,3,FALSE)*E63</f>
        <v>15</v>
      </c>
      <c r="G63" s="13">
        <f>VLOOKUP(C:C,Stock!A:K,4,FALSE)*E63</f>
        <v>1478886479.6614156</v>
      </c>
      <c r="H63" s="13">
        <f>VLOOKUP(C:C,Stock!A:K,6,FALSE)*E63</f>
        <v>0</v>
      </c>
      <c r="I63" s="13">
        <f>VLOOKUP(C:C,Stock!A:K,8,FALSE)*E63</f>
        <v>1060996479.6614156</v>
      </c>
      <c r="J63" s="13">
        <f>VLOOKUP(C:C,Stock!A:K,10,FALSE)*E63</f>
        <v>417890000</v>
      </c>
    </row>
    <row r="64" spans="1:10" x14ac:dyDescent="0.35">
      <c r="A64" s="32" t="s">
        <v>241</v>
      </c>
      <c r="B64" s="32" t="s">
        <v>241</v>
      </c>
      <c r="C64" s="32" t="s">
        <v>136</v>
      </c>
      <c r="D64" s="32" t="s">
        <v>137</v>
      </c>
      <c r="E64" s="32">
        <v>1</v>
      </c>
      <c r="F64" s="32">
        <f>VLOOKUP(C:C,Stock!A:K,3,FALSE)*E64</f>
        <v>38</v>
      </c>
      <c r="G64" s="13">
        <f>VLOOKUP(C:C,Stock!A:K,4,FALSE)*E64</f>
        <v>11213397366.666668</v>
      </c>
      <c r="H64" s="13">
        <f>VLOOKUP(C:C,Stock!A:K,6,FALSE)*E64</f>
        <v>2501038833.333333</v>
      </c>
      <c r="I64" s="13">
        <f>VLOOKUP(C:C,Stock!A:K,8,FALSE)*E64</f>
        <v>7412358533.3333359</v>
      </c>
      <c r="J64" s="13">
        <f>VLOOKUP(C:C,Stock!A:K,10,FALSE)*E64</f>
        <v>1300000000</v>
      </c>
    </row>
    <row r="65" spans="1:10" x14ac:dyDescent="0.35">
      <c r="A65" s="32" t="s">
        <v>151</v>
      </c>
      <c r="B65" s="32" t="s">
        <v>242</v>
      </c>
      <c r="C65" s="32" t="s">
        <v>138</v>
      </c>
      <c r="D65" s="32" t="s">
        <v>139</v>
      </c>
      <c r="E65" s="32">
        <v>1</v>
      </c>
      <c r="F65" s="32">
        <f>VLOOKUP(C:C,Stock!A:K,3,FALSE)*E65</f>
        <v>0</v>
      </c>
      <c r="G65" s="13">
        <f>VLOOKUP(C:C,Stock!A:K,4,FALSE)*E65</f>
        <v>0</v>
      </c>
      <c r="H65" s="13">
        <f>VLOOKUP(C:C,Stock!A:K,6,FALSE)*E65</f>
        <v>0</v>
      </c>
      <c r="I65" s="13">
        <f>VLOOKUP(C:C,Stock!A:K,8,FALSE)*E65</f>
        <v>0</v>
      </c>
      <c r="J65" s="13">
        <f>VLOOKUP(C:C,Stock!A:K,10,FALSE)*E65</f>
        <v>0</v>
      </c>
    </row>
    <row r="66" spans="1:10" x14ac:dyDescent="0.35">
      <c r="A66" s="32" t="s">
        <v>243</v>
      </c>
      <c r="B66" s="32" t="s">
        <v>244</v>
      </c>
      <c r="C66" s="32" t="s">
        <v>140</v>
      </c>
      <c r="D66" s="32" t="s">
        <v>141</v>
      </c>
      <c r="E66" s="32">
        <v>1</v>
      </c>
      <c r="F66" s="32">
        <f>VLOOKUP(C:C,Stock!A:K,3,FALSE)*E66</f>
        <v>5</v>
      </c>
      <c r="G66" s="13">
        <f>VLOOKUP(C:C,Stock!A:K,4,FALSE)*E66</f>
        <v>366915020</v>
      </c>
      <c r="H66" s="13">
        <f>VLOOKUP(C:C,Stock!A:K,6,FALSE)*E66</f>
        <v>53867500</v>
      </c>
      <c r="I66" s="13">
        <f>VLOOKUP(C:C,Stock!A:K,8,FALSE)*E66</f>
        <v>102958120</v>
      </c>
      <c r="J66" s="13">
        <f>VLOOKUP(C:C,Stock!A:K,10,FALSE)*E66</f>
        <v>210089400</v>
      </c>
    </row>
    <row r="67" spans="1:10" x14ac:dyDescent="0.35">
      <c r="A67" s="32" t="s">
        <v>243</v>
      </c>
      <c r="B67" s="32" t="s">
        <v>244</v>
      </c>
      <c r="C67" s="32" t="s">
        <v>142</v>
      </c>
      <c r="D67" s="32" t="s">
        <v>143</v>
      </c>
      <c r="E67" s="32">
        <v>1</v>
      </c>
      <c r="F67" s="32">
        <f>VLOOKUP(C:C,Stock!A:K,3,FALSE)*E67</f>
        <v>4</v>
      </c>
      <c r="G67" s="13">
        <f>VLOOKUP(C:C,Stock!A:K,4,FALSE)*E67</f>
        <v>173255500</v>
      </c>
      <c r="H67" s="13">
        <f>VLOOKUP(C:C,Stock!A:K,6,FALSE)*E67</f>
        <v>98090500</v>
      </c>
      <c r="I67" s="13">
        <f>VLOOKUP(C:C,Stock!A:K,8,FALSE)*E67</f>
        <v>0</v>
      </c>
      <c r="J67" s="13">
        <f>VLOOKUP(C:C,Stock!A:K,10,FALSE)*E67</f>
        <v>75165000</v>
      </c>
    </row>
    <row r="68" spans="1:10" x14ac:dyDescent="0.35">
      <c r="A68" s="32" t="s">
        <v>245</v>
      </c>
      <c r="B68" s="32" t="s">
        <v>244</v>
      </c>
      <c r="C68" s="32" t="s">
        <v>144</v>
      </c>
      <c r="D68" s="32" t="s">
        <v>145</v>
      </c>
      <c r="E68" s="32">
        <v>1</v>
      </c>
      <c r="F68" s="32">
        <f>VLOOKUP(C:C,Stock!A:K,3,FALSE)*E68</f>
        <v>1</v>
      </c>
      <c r="G68" s="13">
        <f>VLOOKUP(C:C,Stock!A:K,4,FALSE)*E68</f>
        <v>166666666.66666666</v>
      </c>
      <c r="H68" s="13">
        <f>VLOOKUP(C:C,Stock!A:K,6,FALSE)*E68</f>
        <v>166666666.66666666</v>
      </c>
      <c r="I68" s="13">
        <f>VLOOKUP(C:C,Stock!A:K,8,FALSE)*E68</f>
        <v>0</v>
      </c>
      <c r="J68" s="13">
        <f>VLOOKUP(C:C,Stock!A:K,10,FALSE)*E68</f>
        <v>0</v>
      </c>
    </row>
    <row r="69" spans="1:10" x14ac:dyDescent="0.35">
      <c r="A69" s="32" t="s">
        <v>246</v>
      </c>
      <c r="B69" s="32" t="s">
        <v>247</v>
      </c>
      <c r="C69" s="32" t="s">
        <v>146</v>
      </c>
      <c r="D69" s="32" t="s">
        <v>147</v>
      </c>
      <c r="E69" s="32">
        <v>1</v>
      </c>
      <c r="F69" s="32">
        <f>VLOOKUP(C:C,Stock!A:K,3,FALSE)*E69</f>
        <v>1</v>
      </c>
      <c r="G69" s="13">
        <f>VLOOKUP(C:C,Stock!A:K,4,FALSE)*E69</f>
        <v>625000000</v>
      </c>
      <c r="H69" s="13">
        <f>VLOOKUP(C:C,Stock!A:K,6,FALSE)*E69</f>
        <v>0</v>
      </c>
      <c r="I69" s="13">
        <f>VLOOKUP(C:C,Stock!A:K,8,FALSE)*E69</f>
        <v>625000000</v>
      </c>
      <c r="J69" s="13">
        <f>VLOOKUP(C:C,Stock!A:K,10,FALSE)*E69</f>
        <v>0</v>
      </c>
    </row>
    <row r="70" spans="1:10" x14ac:dyDescent="0.35">
      <c r="A70" s="32" t="s">
        <v>248</v>
      </c>
      <c r="B70" s="32" t="s">
        <v>249</v>
      </c>
      <c r="C70" s="32" t="s">
        <v>148</v>
      </c>
      <c r="D70" s="32" t="s">
        <v>149</v>
      </c>
      <c r="E70" s="32">
        <v>1</v>
      </c>
      <c r="F70" s="32">
        <f>VLOOKUP(C:C,Stock!A:K,3,FALSE)*E70</f>
        <v>1</v>
      </c>
      <c r="G70" s="13">
        <f>VLOOKUP(C:C,Stock!A:K,4,FALSE)*E70</f>
        <v>276913704.4592337</v>
      </c>
      <c r="H70" s="13">
        <f>VLOOKUP(C:C,Stock!A:K,6,FALSE)*E70</f>
        <v>0</v>
      </c>
      <c r="I70" s="13">
        <f>VLOOKUP(C:C,Stock!A:K,8,FALSE)*E70</f>
        <v>276913704.4592337</v>
      </c>
      <c r="J70" s="13">
        <f>VLOOKUP(C:C,Stock!A:K,10,FALSE)*E70</f>
        <v>0</v>
      </c>
    </row>
    <row r="71" spans="1:10" x14ac:dyDescent="0.35">
      <c r="A71" s="32" t="s">
        <v>250</v>
      </c>
      <c r="B71" s="32" t="s">
        <v>0</v>
      </c>
      <c r="C71" s="32" t="s">
        <v>0</v>
      </c>
      <c r="D71" s="32" t="s">
        <v>150</v>
      </c>
      <c r="E71" s="32">
        <v>1</v>
      </c>
      <c r="F71" s="32">
        <f>VLOOKUP(C:C,Stock!A:K,3,FALSE)*E71</f>
        <v>1</v>
      </c>
      <c r="G71" s="13">
        <f>VLOOKUP(C:C,Stock!A:K,4,FALSE)*E71</f>
        <v>50000000</v>
      </c>
      <c r="H71" s="13">
        <f>VLOOKUP(C:C,Stock!A:K,6,FALSE)*E71</f>
        <v>0</v>
      </c>
      <c r="I71" s="13">
        <f>VLOOKUP(C:C,Stock!A:K,8,FALSE)*E71</f>
        <v>50000000</v>
      </c>
      <c r="J71" s="13">
        <f>VLOOKUP(C:C,Stock!A:K,10,FALSE)*E71</f>
        <v>0</v>
      </c>
    </row>
    <row r="72" spans="1:10" x14ac:dyDescent="0.35">
      <c r="A72" s="32" t="s">
        <v>251</v>
      </c>
      <c r="B72" s="32" t="s">
        <v>252</v>
      </c>
      <c r="C72" s="32" t="s">
        <v>153</v>
      </c>
      <c r="D72" s="32" t="s">
        <v>154</v>
      </c>
      <c r="E72" s="32">
        <v>1</v>
      </c>
      <c r="F72" s="32">
        <f>VLOOKUP(C:C,Stock!A:K,3,FALSE)*E72</f>
        <v>5</v>
      </c>
      <c r="G72" s="13">
        <f>VLOOKUP(C:C,Stock!A:K,4,FALSE)*E72</f>
        <v>183655121.59999999</v>
      </c>
      <c r="H72" s="13">
        <f>VLOOKUP(C:C,Stock!A:K,6,FALSE)*E72</f>
        <v>183655121.59999999</v>
      </c>
      <c r="I72" s="13">
        <f>VLOOKUP(C:C,Stock!A:K,8,FALSE)*E72</f>
        <v>0</v>
      </c>
      <c r="J72" s="13">
        <f>VLOOKUP(C:C,Stock!A:K,10,FALSE)*E72</f>
        <v>0</v>
      </c>
    </row>
    <row r="73" spans="1:10" x14ac:dyDescent="0.35">
      <c r="A73" s="32" t="s">
        <v>253</v>
      </c>
      <c r="B73" s="32" t="s">
        <v>254</v>
      </c>
      <c r="C73" s="32" t="s">
        <v>155</v>
      </c>
      <c r="D73" s="32" t="s">
        <v>156</v>
      </c>
      <c r="E73" s="32">
        <v>1</v>
      </c>
      <c r="F73" s="32">
        <f>VLOOKUP(C:C,Stock!A:K,3,FALSE)*E73</f>
        <v>2</v>
      </c>
      <c r="G73" s="13">
        <f>VLOOKUP(C:C,Stock!A:K,4,FALSE)*E73</f>
        <v>170622529</v>
      </c>
      <c r="H73" s="13">
        <f>VLOOKUP(C:C,Stock!A:K,6,FALSE)*E73</f>
        <v>0</v>
      </c>
      <c r="I73" s="13">
        <f>VLOOKUP(C:C,Stock!A:K,8,FALSE)*E73</f>
        <v>66496000</v>
      </c>
      <c r="J73" s="13">
        <f>VLOOKUP(C:C,Stock!A:K,10,FALSE)*E73</f>
        <v>104126529</v>
      </c>
    </row>
    <row r="74" spans="1:10" x14ac:dyDescent="0.35">
      <c r="A74" s="32" t="s">
        <v>255</v>
      </c>
      <c r="B74" s="32" t="s">
        <v>256</v>
      </c>
      <c r="C74" s="32" t="s">
        <v>157</v>
      </c>
      <c r="D74" s="32" t="s">
        <v>158</v>
      </c>
      <c r="E74" s="32">
        <v>1</v>
      </c>
      <c r="F74" s="32">
        <f>VLOOKUP(C:C,Stock!A:K,3,FALSE)*E74</f>
        <v>2</v>
      </c>
      <c r="G74" s="13">
        <f>VLOOKUP(C:C,Stock!A:K,4,FALSE)*E74</f>
        <v>133333333.33333333</v>
      </c>
      <c r="H74" s="13">
        <f>VLOOKUP(C:C,Stock!A:K,6,FALSE)*E74</f>
        <v>0</v>
      </c>
      <c r="I74" s="13">
        <f>VLOOKUP(C:C,Stock!A:K,8,FALSE)*E74</f>
        <v>133333333.33333333</v>
      </c>
      <c r="J74" s="13">
        <f>VLOOKUP(C:C,Stock!A:K,10,FALSE)*E74</f>
        <v>0</v>
      </c>
    </row>
    <row r="75" spans="1:10" x14ac:dyDescent="0.35">
      <c r="A75" s="32" t="s">
        <v>255</v>
      </c>
      <c r="B75" s="32" t="s">
        <v>256</v>
      </c>
      <c r="C75" s="32" t="s">
        <v>159</v>
      </c>
      <c r="D75" s="32" t="s">
        <v>160</v>
      </c>
      <c r="E75" s="32">
        <v>1</v>
      </c>
      <c r="F75" s="32">
        <f>VLOOKUP(C:C,Stock!A:K,3,FALSE)*E75</f>
        <v>2</v>
      </c>
      <c r="G75" s="13">
        <f>VLOOKUP(C:C,Stock!A:K,4,FALSE)*E75</f>
        <v>103333333.33333333</v>
      </c>
      <c r="H75" s="13">
        <f>VLOOKUP(C:C,Stock!A:K,6,FALSE)*E75</f>
        <v>0</v>
      </c>
      <c r="I75" s="13">
        <f>VLOOKUP(C:C,Stock!A:K,8,FALSE)*E75</f>
        <v>103333333.33333333</v>
      </c>
      <c r="J75" s="13">
        <f>VLOOKUP(C:C,Stock!A:K,10,FALSE)*E75</f>
        <v>0</v>
      </c>
    </row>
    <row r="76" spans="1:10" x14ac:dyDescent="0.35">
      <c r="A76" s="32" t="s">
        <v>257</v>
      </c>
      <c r="B76" s="32" t="s">
        <v>258</v>
      </c>
      <c r="C76" s="32" t="s">
        <v>161</v>
      </c>
      <c r="D76" s="32" t="s">
        <v>162</v>
      </c>
      <c r="E76" s="32">
        <v>1</v>
      </c>
      <c r="F76" s="32">
        <f>VLOOKUP(C:C,Stock!A:K,3,FALSE)*E76</f>
        <v>4</v>
      </c>
      <c r="G76" s="13">
        <f>VLOOKUP(C:C,Stock!A:K,4,FALSE)*E76</f>
        <v>371377528</v>
      </c>
      <c r="H76" s="13">
        <f>VLOOKUP(C:C,Stock!A:K,6,FALSE)*E76</f>
        <v>77229000</v>
      </c>
      <c r="I76" s="13">
        <f>VLOOKUP(C:C,Stock!A:K,8,FALSE)*E76</f>
        <v>157729300</v>
      </c>
      <c r="J76" s="13">
        <f>VLOOKUP(C:C,Stock!A:K,10,FALSE)*E76</f>
        <v>136419228</v>
      </c>
    </row>
    <row r="77" spans="1:10" x14ac:dyDescent="0.35">
      <c r="A77" s="32" t="s">
        <v>259</v>
      </c>
      <c r="B77" s="32" t="s">
        <v>260</v>
      </c>
      <c r="C77" s="32" t="s">
        <v>163</v>
      </c>
      <c r="D77" s="32" t="s">
        <v>164</v>
      </c>
      <c r="E77" s="32">
        <v>1</v>
      </c>
      <c r="F77" s="32">
        <f>VLOOKUP(C:C,Stock!A:K,3,FALSE)*E77</f>
        <v>1</v>
      </c>
      <c r="G77" s="13">
        <f>VLOOKUP(C:C,Stock!A:K,4,FALSE)*E77</f>
        <v>29720000</v>
      </c>
      <c r="H77" s="13">
        <f>VLOOKUP(C:C,Stock!A:K,6,FALSE)*E77</f>
        <v>29720000</v>
      </c>
      <c r="I77" s="13">
        <f>VLOOKUP(C:C,Stock!A:K,8,FALSE)*E77</f>
        <v>0</v>
      </c>
      <c r="J77" s="13">
        <f>VLOOKUP(C:C,Stock!A:K,10,FALSE)*E77</f>
        <v>0</v>
      </c>
    </row>
    <row r="78" spans="1:10" x14ac:dyDescent="0.35">
      <c r="A78" s="32" t="s">
        <v>165</v>
      </c>
      <c r="B78" s="32" t="s">
        <v>165</v>
      </c>
      <c r="C78" s="32" t="s">
        <v>165</v>
      </c>
      <c r="D78" s="32" t="s">
        <v>165</v>
      </c>
      <c r="E78" s="32">
        <v>1</v>
      </c>
      <c r="F78" s="32">
        <f>VLOOKUP(C:C,Stock!A:K,3,FALSE)*E78</f>
        <v>4</v>
      </c>
      <c r="G78" s="13">
        <f>VLOOKUP(C:C,Stock!A:K,4,FALSE)*E78</f>
        <v>571666666.66666663</v>
      </c>
      <c r="H78" s="13">
        <f>VLOOKUP(C:C,Stock!A:K,6,FALSE)*E78</f>
        <v>0</v>
      </c>
      <c r="I78" s="13">
        <f>VLOOKUP(C:C,Stock!A:K,8,FALSE)*E78</f>
        <v>255000000</v>
      </c>
      <c r="J78" s="13">
        <f>VLOOKUP(C:C,Stock!A:K,10,FALSE)*E78</f>
        <v>316666666.66666663</v>
      </c>
    </row>
    <row r="79" spans="1:10" x14ac:dyDescent="0.35">
      <c r="A79" s="32" t="s">
        <v>166</v>
      </c>
      <c r="B79" s="32" t="s">
        <v>166</v>
      </c>
      <c r="C79" s="32" t="s">
        <v>166</v>
      </c>
      <c r="D79" s="32" t="s">
        <v>166</v>
      </c>
      <c r="E79" s="32">
        <v>1</v>
      </c>
      <c r="F79" s="32">
        <f>VLOOKUP(C:C,Stock!A:K,3,FALSE)*E79</f>
        <v>25</v>
      </c>
      <c r="G79" s="13">
        <f>VLOOKUP(C:C,Stock!A:K,4,FALSE)*E79</f>
        <v>4520604510.833334</v>
      </c>
      <c r="H79" s="13">
        <f>VLOOKUP(C:C,Stock!A:K,6,FALSE)*E79</f>
        <v>280475000</v>
      </c>
      <c r="I79" s="13">
        <f>VLOOKUP(C:C,Stock!A:K,8,FALSE)*E79</f>
        <v>4179102708.333334</v>
      </c>
      <c r="J79" s="13">
        <f>VLOOKUP(C:C,Stock!A:K,10,FALSE)*E79</f>
        <v>61026802.5</v>
      </c>
    </row>
    <row r="80" spans="1:10" x14ac:dyDescent="0.35">
      <c r="A80" s="32" t="s">
        <v>167</v>
      </c>
      <c r="B80" s="32" t="s">
        <v>167</v>
      </c>
      <c r="C80" s="32" t="s">
        <v>167</v>
      </c>
      <c r="D80" s="32" t="s">
        <v>168</v>
      </c>
      <c r="E80" s="32">
        <v>1</v>
      </c>
      <c r="F80" s="32">
        <f>VLOOKUP(C:C,Stock!A:K,3,FALSE)*E80</f>
        <v>2543</v>
      </c>
      <c r="G80" s="13">
        <f>VLOOKUP(C:C,Stock!A:K,4,FALSE)*E80</f>
        <v>80514386291.949997</v>
      </c>
      <c r="H80" s="13">
        <f>VLOOKUP(C:C,Stock!A:K,6,FALSE)*E80</f>
        <v>9414300000</v>
      </c>
      <c r="I80" s="13">
        <f>VLOOKUP(C:C,Stock!A:K,8,FALSE)*E80</f>
        <v>56578983325</v>
      </c>
      <c r="J80" s="13">
        <f>VLOOKUP(C:C,Stock!A:K,10,FALSE)*E80</f>
        <v>14521102966.950001</v>
      </c>
    </row>
    <row r="81" spans="1:10" x14ac:dyDescent="0.35">
      <c r="A81" s="32" t="s">
        <v>169</v>
      </c>
      <c r="B81" s="32" t="s">
        <v>169</v>
      </c>
      <c r="C81" s="32" t="s">
        <v>169</v>
      </c>
      <c r="D81" s="32" t="s">
        <v>170</v>
      </c>
      <c r="E81" s="32">
        <v>1</v>
      </c>
      <c r="F81" s="32">
        <f>VLOOKUP(C:C,Stock!A:K,3,FALSE)*E81</f>
        <v>518</v>
      </c>
      <c r="G81" s="13">
        <f>VLOOKUP(C:C,Stock!A:K,4,FALSE)*E81</f>
        <v>55861050339.974602</v>
      </c>
      <c r="H81" s="13">
        <f>VLOOKUP(C:C,Stock!A:K,6,FALSE)*E81</f>
        <v>6776379574.8160181</v>
      </c>
      <c r="I81" s="13">
        <f>VLOOKUP(C:C,Stock!A:K,8,FALSE)*E81</f>
        <v>31959886462.392334</v>
      </c>
      <c r="J81" s="13">
        <f>VLOOKUP(C:C,Stock!A:K,10,FALSE)*E81</f>
        <v>17124784302.766251</v>
      </c>
    </row>
    <row r="82" spans="1:10" x14ac:dyDescent="0.35">
      <c r="A82" s="32" t="s">
        <v>171</v>
      </c>
      <c r="B82" s="32" t="s">
        <v>171</v>
      </c>
      <c r="C82" s="32" t="s">
        <v>171</v>
      </c>
      <c r="D82" s="32" t="s">
        <v>171</v>
      </c>
      <c r="E82" s="32">
        <v>1</v>
      </c>
      <c r="F82" s="32">
        <f>VLOOKUP(C:C,Stock!A:K,3,FALSE)*E82</f>
        <v>79</v>
      </c>
      <c r="G82" s="13">
        <f>VLOOKUP(C:C,Stock!A:K,4,FALSE)*E82</f>
        <v>11668165270</v>
      </c>
      <c r="H82" s="13">
        <f>VLOOKUP(C:C,Stock!A:K,6,FALSE)*E82</f>
        <v>3565716060</v>
      </c>
      <c r="I82" s="13">
        <f>VLOOKUP(C:C,Stock!A:K,8,FALSE)*E82</f>
        <v>7570232740</v>
      </c>
      <c r="J82" s="13">
        <f>VLOOKUP(C:C,Stock!A:K,10,FALSE)*E82</f>
        <v>532216470</v>
      </c>
    </row>
    <row r="83" spans="1:10" x14ac:dyDescent="0.35">
      <c r="A83" s="32" t="s">
        <v>37</v>
      </c>
      <c r="B83" s="32" t="s">
        <v>194</v>
      </c>
      <c r="C83" s="32" t="s">
        <v>61</v>
      </c>
      <c r="D83" s="32" t="s">
        <v>62</v>
      </c>
      <c r="E83" s="32">
        <v>1</v>
      </c>
      <c r="F83" s="32">
        <f>VLOOKUP(C:C,Stock!A:K,3,FALSE)*E83</f>
        <v>0</v>
      </c>
      <c r="G83" s="13">
        <f>VLOOKUP(C:C,Stock!A:K,4,FALSE)*E83</f>
        <v>0</v>
      </c>
      <c r="H83" s="13">
        <f>VLOOKUP(C:C,Stock!A:K,6,FALSE)*E83</f>
        <v>0</v>
      </c>
      <c r="I83" s="13">
        <f>VLOOKUP(C:C,Stock!A:K,8,FALSE)*E83</f>
        <v>0</v>
      </c>
      <c r="J83" s="13">
        <f>VLOOKUP(C:C,Stock!A:K,10,FALSE)*E83</f>
        <v>0</v>
      </c>
    </row>
    <row r="84" spans="1:10" x14ac:dyDescent="0.35">
      <c r="A84" s="32" t="s">
        <v>367</v>
      </c>
      <c r="B84" s="32" t="s">
        <v>368</v>
      </c>
      <c r="C84" s="32" t="s">
        <v>172</v>
      </c>
      <c r="D84" s="32" t="s">
        <v>172</v>
      </c>
      <c r="E84" s="32">
        <v>1</v>
      </c>
      <c r="F84" s="32">
        <f>VLOOKUP(C:C,Stock!A:K,3,FALSE)*E84</f>
        <v>2</v>
      </c>
      <c r="G84" s="13">
        <f>VLOOKUP(C:C,Stock!A:K,4,FALSE)*E84</f>
        <v>27016045.036313593</v>
      </c>
      <c r="H84" s="13">
        <f>VLOOKUP(C:C,Stock!A:K,6,FALSE)*E84</f>
        <v>0</v>
      </c>
      <c r="I84" s="13">
        <f>VLOOKUP(C:C,Stock!A:K,8,FALSE)*E84</f>
        <v>27016045.036313593</v>
      </c>
      <c r="J84" s="13">
        <f>VLOOKUP(C:C,Stock!A:K,10,FALSE)*E84</f>
        <v>0</v>
      </c>
    </row>
    <row r="85" spans="1:10" x14ac:dyDescent="0.35">
      <c r="A85" s="32" t="s">
        <v>41</v>
      </c>
      <c r="B85" s="32" t="s">
        <v>197</v>
      </c>
      <c r="C85" s="32" t="s">
        <v>41</v>
      </c>
      <c r="D85" s="32" t="s">
        <v>42</v>
      </c>
      <c r="E85" s="32">
        <v>1</v>
      </c>
      <c r="F85" s="32">
        <f>VLOOKUP(C:C,Stock!A:K,3,FALSE)*E85</f>
        <v>26</v>
      </c>
      <c r="G85" s="13">
        <f>VLOOKUP(C:C,Stock!A:K,4,FALSE)*E85</f>
        <v>8538431937.5</v>
      </c>
      <c r="H85" s="13">
        <f>VLOOKUP(C:C,Stock!A:K,6,FALSE)*E85</f>
        <v>0</v>
      </c>
      <c r="I85" s="13">
        <f>VLOOKUP(C:C,Stock!A:K,8,FALSE)*E85</f>
        <v>8538431937.5</v>
      </c>
      <c r="J85" s="13">
        <f>VLOOKUP(C:C,Stock!A:K,10,FALSE)*E85</f>
        <v>0</v>
      </c>
    </row>
    <row r="86" spans="1:10" x14ac:dyDescent="0.35">
      <c r="A86" s="32" t="s">
        <v>175</v>
      </c>
      <c r="B86" s="32" t="s">
        <v>369</v>
      </c>
      <c r="C86" s="32" t="s">
        <v>175</v>
      </c>
      <c r="D86" s="32" t="s">
        <v>176</v>
      </c>
      <c r="E86" s="32">
        <v>1</v>
      </c>
      <c r="F86" s="32">
        <f>VLOOKUP(C:C,Stock!A:K,3,FALSE)*E86</f>
        <v>1</v>
      </c>
      <c r="G86" s="13">
        <f>VLOOKUP(C:C,Stock!A:K,4,FALSE)*E86</f>
        <v>30006600</v>
      </c>
      <c r="H86" s="13">
        <f>VLOOKUP(C:C,Stock!A:K,6,FALSE)*E86</f>
        <v>0</v>
      </c>
      <c r="I86" s="13">
        <f>VLOOKUP(C:C,Stock!A:K,8,FALSE)*E86</f>
        <v>30006600</v>
      </c>
      <c r="J86" s="13">
        <f>VLOOKUP(C:C,Stock!A:K,10,FALSE)*E86</f>
        <v>0</v>
      </c>
    </row>
    <row r="87" spans="1:10" x14ac:dyDescent="0.35">
      <c r="A87" s="32" t="s">
        <v>151</v>
      </c>
      <c r="B87" s="32" t="s">
        <v>242</v>
      </c>
      <c r="C87" s="32" t="s">
        <v>151</v>
      </c>
      <c r="D87" s="32" t="s">
        <v>152</v>
      </c>
      <c r="E87" s="32">
        <v>1</v>
      </c>
      <c r="F87" s="32">
        <f>VLOOKUP(C:C,Stock!A:K,3,FALSE)*E87</f>
        <v>2</v>
      </c>
      <c r="G87" s="13">
        <f>VLOOKUP(C:C,Stock!A:K,4,FALSE)*E87</f>
        <v>379120000</v>
      </c>
      <c r="H87" s="13">
        <f>VLOOKUP(C:C,Stock!A:K,6,FALSE)*E87</f>
        <v>0</v>
      </c>
      <c r="I87" s="13">
        <f>VLOOKUP(C:C,Stock!A:K,8,FALSE)*E87</f>
        <v>379120000</v>
      </c>
      <c r="J87" s="13">
        <f>VLOOKUP(C:C,Stock!A:K,10,FALSE)*E87</f>
        <v>0</v>
      </c>
    </row>
    <row r="88" spans="1:10" x14ac:dyDescent="0.35">
      <c r="A88" s="32" t="s">
        <v>365</v>
      </c>
      <c r="B88" s="32" t="s">
        <v>321</v>
      </c>
      <c r="C88" s="32" t="s">
        <v>92</v>
      </c>
      <c r="D88" s="32" t="s">
        <v>92</v>
      </c>
      <c r="E88" s="32">
        <v>1</v>
      </c>
      <c r="F88" s="32">
        <f>VLOOKUP(C:C,Stock!A:K,3,FALSE)*E88</f>
        <v>1</v>
      </c>
      <c r="G88" s="13">
        <f>VLOOKUP(C:C,Stock!A:K,4,FALSE)*E88</f>
        <v>33210000</v>
      </c>
      <c r="H88" s="13">
        <f>VLOOKUP(C:C,Stock!A:K,6,FALSE)*E88</f>
        <v>0</v>
      </c>
      <c r="I88" s="13">
        <f>VLOOKUP(C:C,Stock!A:K,8,FALSE)*E88</f>
        <v>33210000</v>
      </c>
      <c r="J88" s="13">
        <f>VLOOKUP(C:C,Stock!A:K,10,FALSE)*E88</f>
        <v>0</v>
      </c>
    </row>
    <row r="89" spans="1:10" x14ac:dyDescent="0.35">
      <c r="A89" s="32" t="s">
        <v>37</v>
      </c>
      <c r="B89" s="32" t="s">
        <v>370</v>
      </c>
      <c r="C89" s="32" t="s">
        <v>61</v>
      </c>
      <c r="D89" s="32" t="s">
        <v>62</v>
      </c>
      <c r="E89" s="32">
        <v>1</v>
      </c>
      <c r="F89" s="32">
        <f>VLOOKUP(C:C,Stock!A:K,3,FALSE)*E89</f>
        <v>0</v>
      </c>
      <c r="G89" s="13">
        <f>VLOOKUP(C:C,Stock!A:K,4,FALSE)*E89</f>
        <v>0</v>
      </c>
      <c r="H89" s="13">
        <f>VLOOKUP(C:C,Stock!A:K,6,FALSE)*E89</f>
        <v>0</v>
      </c>
      <c r="I89" s="13">
        <f>VLOOKUP(C:C,Stock!A:K,8,FALSE)*E89</f>
        <v>0</v>
      </c>
      <c r="J89" s="13">
        <f>VLOOKUP(C:C,Stock!A:K,10,FALSE)*E89</f>
        <v>0</v>
      </c>
    </row>
    <row r="90" spans="1:10" x14ac:dyDescent="0.35">
      <c r="A90" s="32" t="s">
        <v>203</v>
      </c>
      <c r="B90" s="32" t="s">
        <v>203</v>
      </c>
      <c r="C90" s="32" t="s">
        <v>72</v>
      </c>
      <c r="D90" s="32" t="s">
        <v>73</v>
      </c>
      <c r="E90" s="32">
        <v>1</v>
      </c>
      <c r="F90" s="32">
        <f>VLOOKUP(C:C,Stock!A:K,3,FALSE)*E90</f>
        <v>17</v>
      </c>
      <c r="G90" s="13">
        <f>VLOOKUP(C:C,Stock!A:K,4,FALSE)*E90</f>
        <v>3062210060.0167456</v>
      </c>
      <c r="H90" s="13">
        <f>VLOOKUP(C:C,Stock!A:K,6,FALSE)*E90</f>
        <v>424650000.00000006</v>
      </c>
      <c r="I90" s="13">
        <f>VLOOKUP(C:C,Stock!A:K,8,FALSE)*E90</f>
        <v>2637560060.0167456</v>
      </c>
      <c r="J90" s="13">
        <f>VLOOKUP(C:C,Stock!A:K,10,FALSE)*E90</f>
        <v>0</v>
      </c>
    </row>
  </sheetData>
  <autoFilter ref="A1:J90" xr:uid="{BA57986F-7DB5-4225-B161-F5F4C40515E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B2194-141A-487F-975E-E12B45A27833}">
  <sheetPr>
    <tabColor rgb="FF00B050"/>
  </sheetPr>
  <dimension ref="A1:K111"/>
  <sheetViews>
    <sheetView tabSelected="1" workbookViewId="0">
      <selection activeCell="M9" sqref="M9"/>
    </sheetView>
  </sheetViews>
  <sheetFormatPr defaultRowHeight="14.5" x14ac:dyDescent="0.35"/>
  <cols>
    <col min="1" max="1" width="12" bestFit="1" customWidth="1"/>
    <col min="2" max="2" width="12" customWidth="1"/>
    <col min="3" max="3" width="20.81640625" customWidth="1"/>
    <col min="4" max="4" width="15.7265625" customWidth="1"/>
    <col min="5" max="5" width="27.1796875" customWidth="1"/>
    <col min="6" max="7" width="21.81640625" customWidth="1"/>
    <col min="8" max="8" width="20" customWidth="1"/>
    <col min="9" max="9" width="32" customWidth="1"/>
    <col min="10" max="10" width="36" customWidth="1"/>
    <col min="11" max="11" width="30.1796875" customWidth="1"/>
  </cols>
  <sheetData>
    <row r="1" spans="1:11" ht="52.5" x14ac:dyDescent="0.35">
      <c r="A1" s="33" t="s">
        <v>182</v>
      </c>
      <c r="B1" s="33" t="s">
        <v>261</v>
      </c>
      <c r="C1" s="33" t="s">
        <v>183</v>
      </c>
      <c r="D1" s="33" t="s">
        <v>185</v>
      </c>
      <c r="E1" s="33" t="s">
        <v>186</v>
      </c>
      <c r="F1" s="34" t="s">
        <v>187</v>
      </c>
      <c r="G1" s="34" t="s">
        <v>262</v>
      </c>
      <c r="H1" s="35" t="s">
        <v>188</v>
      </c>
      <c r="I1" s="35" t="s">
        <v>263</v>
      </c>
      <c r="J1" s="36" t="s">
        <v>189</v>
      </c>
      <c r="K1" s="36" t="s">
        <v>264</v>
      </c>
    </row>
    <row r="2" spans="1:11" x14ac:dyDescent="0.35">
      <c r="A2" s="37" t="s">
        <v>30</v>
      </c>
      <c r="B2" s="37" t="str">
        <f>VLOOKUP(A2,'Intermediate Calculation'!A:B,2,FALSE)</f>
        <v>Netherlands</v>
      </c>
      <c r="C2" s="37" t="s">
        <v>190</v>
      </c>
      <c r="D2" s="38">
        <f>ROUND(SUMIF('Intermediate Calculation'!A:A,'Input for Model'!A2,'Intermediate Calculation'!F:F),0)</f>
        <v>18</v>
      </c>
      <c r="E2" s="13">
        <f>SUMIF('Intermediate Calculation'!A:A,'Input for Model'!A2,'Intermediate Calculation'!G:G)</f>
        <v>5993241782.9943666</v>
      </c>
      <c r="F2" s="13">
        <f>SUMIF('Intermediate Calculation'!A:A,'Input for Model'!A2,'Intermediate Calculation'!H:H)</f>
        <v>2251702180</v>
      </c>
      <c r="G2" s="39">
        <f>IFERROR(F2/E2,0)</f>
        <v>0.37570688143921266</v>
      </c>
      <c r="H2" s="13">
        <f>SUMIF('Intermediate Calculation'!A:A,'Input for Model'!A2,'Intermediate Calculation'!I:I)</f>
        <v>3539804602.9943666</v>
      </c>
      <c r="I2" s="39">
        <f>IFERROR(H2/E2,0)</f>
        <v>0.5906327044969969</v>
      </c>
      <c r="J2" s="13">
        <f>SUMIF('Intermediate Calculation'!A:A,'Input for Model'!A2,'Intermediate Calculation'!J:J)</f>
        <v>201735000</v>
      </c>
      <c r="K2" s="15">
        <f>IFERROR(J2/E2,0)</f>
        <v>3.3660414063790431E-2</v>
      </c>
    </row>
    <row r="3" spans="1:11" x14ac:dyDescent="0.35">
      <c r="A3" s="37" t="s">
        <v>265</v>
      </c>
      <c r="B3" s="37" t="e">
        <f>VLOOKUP(A3,'Intermediate Calculation'!A:B,2,FALSE)</f>
        <v>#N/A</v>
      </c>
      <c r="C3" s="37" t="s">
        <v>266</v>
      </c>
      <c r="D3" s="38" t="s">
        <v>267</v>
      </c>
      <c r="E3" s="38" t="s">
        <v>267</v>
      </c>
      <c r="F3" s="38" t="s">
        <v>267</v>
      </c>
      <c r="G3" s="38" t="s">
        <v>267</v>
      </c>
      <c r="H3" s="38" t="s">
        <v>267</v>
      </c>
      <c r="I3" s="38" t="s">
        <v>267</v>
      </c>
      <c r="J3" s="38" t="s">
        <v>267</v>
      </c>
      <c r="K3" s="38" t="s">
        <v>267</v>
      </c>
    </row>
    <row r="4" spans="1:11" x14ac:dyDescent="0.35">
      <c r="A4" s="37" t="s">
        <v>32</v>
      </c>
      <c r="B4" s="37" t="str">
        <f>VLOOKUP(A4,'Intermediate Calculation'!A:B,2,FALSE)</f>
        <v>Belgium</v>
      </c>
      <c r="C4" s="37" t="s">
        <v>192</v>
      </c>
      <c r="D4" s="38">
        <f>ROUND(SUMIF('Intermediate Calculation'!A:A,'Input for Model'!A4,'Intermediate Calculation'!F:F),0)</f>
        <v>2</v>
      </c>
      <c r="E4" s="13">
        <f>SUMIF('Intermediate Calculation'!A:A,'Input for Model'!A4,'Intermediate Calculation'!G:G)</f>
        <v>3394517755.5629377</v>
      </c>
      <c r="F4" s="13">
        <f>SUMIF('Intermediate Calculation'!A:A,'Input for Model'!A4,'Intermediate Calculation'!H:H)</f>
        <v>582050000</v>
      </c>
      <c r="G4" s="39">
        <f t="shared" ref="G4:G63" si="0">IFERROR(F4/E4,0)</f>
        <v>0.17146765517609566</v>
      </c>
      <c r="H4" s="13">
        <f>SUMIF('Intermediate Calculation'!A:A,'Input for Model'!A4,'Intermediate Calculation'!I:I)</f>
        <v>2812467755.5629377</v>
      </c>
      <c r="I4" s="39">
        <f t="shared" ref="I4:I63" si="1">IFERROR(H4/E4,0)</f>
        <v>0.82853234482390437</v>
      </c>
      <c r="J4" s="13">
        <f>SUMIF('Intermediate Calculation'!A:A,'Input for Model'!A4,'Intermediate Calculation'!J:J)</f>
        <v>0</v>
      </c>
      <c r="K4" s="15">
        <f t="shared" ref="K4:K63" si="2">IFERROR(J4/E4,0)</f>
        <v>0</v>
      </c>
    </row>
    <row r="5" spans="1:11" x14ac:dyDescent="0.35">
      <c r="A5" s="37" t="s">
        <v>268</v>
      </c>
      <c r="B5" s="37" t="e">
        <f>VLOOKUP(A5,'Intermediate Calculation'!A:B,2,FALSE)</f>
        <v>#N/A</v>
      </c>
      <c r="C5" s="37" t="s">
        <v>269</v>
      </c>
      <c r="D5" s="38" t="s">
        <v>267</v>
      </c>
      <c r="E5" s="38" t="s">
        <v>267</v>
      </c>
      <c r="F5" s="38" t="s">
        <v>267</v>
      </c>
      <c r="G5" s="38" t="s">
        <v>267</v>
      </c>
      <c r="H5" s="38" t="s">
        <v>267</v>
      </c>
      <c r="I5" s="38" t="s">
        <v>267</v>
      </c>
      <c r="J5" s="38" t="s">
        <v>267</v>
      </c>
      <c r="K5" s="38" t="s">
        <v>267</v>
      </c>
    </row>
    <row r="6" spans="1:11" x14ac:dyDescent="0.35">
      <c r="A6" s="37" t="s">
        <v>209</v>
      </c>
      <c r="B6" s="37" t="str">
        <f>VLOOKUP(A6,'Intermediate Calculation'!A:B,2,FALSE)</f>
        <v>Denmark</v>
      </c>
      <c r="C6" s="37" t="s">
        <v>210</v>
      </c>
      <c r="D6" s="38">
        <f>ROUND(SUMIF('Intermediate Calculation'!A:A,'Input for Model'!A6,'Intermediate Calculation'!F:F),0)</f>
        <v>1</v>
      </c>
      <c r="E6" s="13">
        <f>SUMIF('Intermediate Calculation'!A:A,'Input for Model'!A6,'Intermediate Calculation'!G:G)</f>
        <v>58330000</v>
      </c>
      <c r="F6" s="13">
        <f>SUMIF('Intermediate Calculation'!A:A,'Input for Model'!A6,'Intermediate Calculation'!H:H)</f>
        <v>0</v>
      </c>
      <c r="G6" s="39">
        <f t="shared" si="0"/>
        <v>0</v>
      </c>
      <c r="H6" s="13">
        <f>SUMIF('Intermediate Calculation'!A:A,'Input for Model'!A6,'Intermediate Calculation'!I:I)</f>
        <v>58330000</v>
      </c>
      <c r="I6" s="39">
        <f t="shared" si="1"/>
        <v>1</v>
      </c>
      <c r="J6" s="13">
        <f>SUMIF('Intermediate Calculation'!A:A,'Input for Model'!A6,'Intermediate Calculation'!J:J)</f>
        <v>0</v>
      </c>
      <c r="K6" s="15">
        <f t="shared" si="2"/>
        <v>0</v>
      </c>
    </row>
    <row r="7" spans="1:11" x14ac:dyDescent="0.35">
      <c r="A7" s="37" t="s">
        <v>41</v>
      </c>
      <c r="B7" s="37" t="str">
        <f>VLOOKUP(A7,'Intermediate Calculation'!A:B,2,FALSE)</f>
        <v>Ireland</v>
      </c>
      <c r="C7" s="37" t="s">
        <v>197</v>
      </c>
      <c r="D7" s="38">
        <f>ROUND(SUMIF('Intermediate Calculation'!A:A,'Input for Model'!A7,'Intermediate Calculation'!F:F),0)</f>
        <v>27</v>
      </c>
      <c r="E7" s="13">
        <f>SUMIF('Intermediate Calculation'!A:A,'Input for Model'!A7,'Intermediate Calculation'!G:G)</f>
        <v>8538431937.5</v>
      </c>
      <c r="F7" s="13">
        <f>SUMIF('Intermediate Calculation'!A:A,'Input for Model'!A7,'Intermediate Calculation'!H:H)</f>
        <v>0</v>
      </c>
      <c r="G7" s="39">
        <f t="shared" si="0"/>
        <v>0</v>
      </c>
      <c r="H7" s="13">
        <f>SUMIF('Intermediate Calculation'!A:A,'Input for Model'!A7,'Intermediate Calculation'!I:I)</f>
        <v>8538431937.5</v>
      </c>
      <c r="I7" s="39">
        <f t="shared" si="1"/>
        <v>1</v>
      </c>
      <c r="J7" s="13">
        <f>SUMIF('Intermediate Calculation'!A:A,'Input for Model'!A7,'Intermediate Calculation'!J:J)</f>
        <v>0</v>
      </c>
      <c r="K7" s="15">
        <f t="shared" si="2"/>
        <v>0</v>
      </c>
    </row>
    <row r="8" spans="1:11" x14ac:dyDescent="0.35">
      <c r="A8" s="37" t="s">
        <v>270</v>
      </c>
      <c r="B8" s="37" t="e">
        <f>VLOOKUP(A8,'Intermediate Calculation'!A:B,2,FALSE)</f>
        <v>#N/A</v>
      </c>
      <c r="C8" s="37" t="s">
        <v>271</v>
      </c>
      <c r="D8" s="38" t="s">
        <v>267</v>
      </c>
      <c r="E8" s="38" t="s">
        <v>267</v>
      </c>
      <c r="F8" s="38" t="s">
        <v>267</v>
      </c>
      <c r="G8" s="38" t="s">
        <v>267</v>
      </c>
      <c r="H8" s="38" t="s">
        <v>267</v>
      </c>
      <c r="I8" s="38" t="s">
        <v>267</v>
      </c>
      <c r="J8" s="38" t="s">
        <v>267</v>
      </c>
      <c r="K8" s="38" t="s">
        <v>267</v>
      </c>
    </row>
    <row r="9" spans="1:11" x14ac:dyDescent="0.35">
      <c r="A9" s="37" t="s">
        <v>51</v>
      </c>
      <c r="B9" s="37" t="str">
        <f>VLOOKUP(A9,'Intermediate Calculation'!A:B,2,FALSE)</f>
        <v>Germany</v>
      </c>
      <c r="C9" s="37" t="s">
        <v>196</v>
      </c>
      <c r="D9" s="38">
        <f>ROUND(SUMIF('Intermediate Calculation'!A:A,'Input for Model'!A9,'Intermediate Calculation'!F:F),0)</f>
        <v>194</v>
      </c>
      <c r="E9" s="13">
        <f>SUMIF('Intermediate Calculation'!A:A,'Input for Model'!A9,'Intermediate Calculation'!G:G)</f>
        <v>40188754658.906921</v>
      </c>
      <c r="F9" s="13">
        <f>SUMIF('Intermediate Calculation'!A:A,'Input for Model'!A9,'Intermediate Calculation'!H:H)</f>
        <v>3505397040.6841831</v>
      </c>
      <c r="G9" s="39">
        <f t="shared" si="0"/>
        <v>8.7223330765918414E-2</v>
      </c>
      <c r="H9" s="13">
        <f>SUMIF('Intermediate Calculation'!A:A,'Input for Model'!A9,'Intermediate Calculation'!I:I)</f>
        <v>31627669242.283592</v>
      </c>
      <c r="I9" s="39">
        <f t="shared" si="1"/>
        <v>0.78697808654974188</v>
      </c>
      <c r="J9" s="13">
        <f>SUMIF('Intermediate Calculation'!A:A,'Input for Model'!A9,'Intermediate Calculation'!J:J)</f>
        <v>5055688375.9391432</v>
      </c>
      <c r="K9" s="15">
        <f t="shared" si="2"/>
        <v>0.12579858268433966</v>
      </c>
    </row>
    <row r="10" spans="1:11" x14ac:dyDescent="0.35">
      <c r="A10" s="37" t="s">
        <v>272</v>
      </c>
      <c r="B10" s="37" t="e">
        <f>VLOOKUP(A10,'Intermediate Calculation'!A:B,2,FALSE)</f>
        <v>#N/A</v>
      </c>
      <c r="C10" s="37" t="s">
        <v>221</v>
      </c>
      <c r="D10" s="38" t="s">
        <v>267</v>
      </c>
      <c r="E10" s="38" t="s">
        <v>267</v>
      </c>
      <c r="F10" s="38" t="s">
        <v>267</v>
      </c>
      <c r="G10" s="38" t="s">
        <v>267</v>
      </c>
      <c r="H10" s="38" t="s">
        <v>267</v>
      </c>
      <c r="I10" s="38" t="s">
        <v>267</v>
      </c>
      <c r="J10" s="38" t="s">
        <v>267</v>
      </c>
      <c r="K10" s="38" t="s">
        <v>267</v>
      </c>
    </row>
    <row r="11" spans="1:11" x14ac:dyDescent="0.35">
      <c r="A11" s="37" t="s">
        <v>207</v>
      </c>
      <c r="B11" s="37" t="str">
        <f>VLOOKUP(A11,'Intermediate Calculation'!A:B,2,FALSE)</f>
        <v>Finland</v>
      </c>
      <c r="C11" s="37" t="s">
        <v>208</v>
      </c>
      <c r="D11" s="38">
        <f>ROUND(SUMIF('Intermediate Calculation'!A:A,'Input for Model'!A11,'Intermediate Calculation'!F:F),0)</f>
        <v>0</v>
      </c>
      <c r="E11" s="13">
        <f>SUMIF('Intermediate Calculation'!A:A,'Input for Model'!A11,'Intermediate Calculation'!G:G)</f>
        <v>0</v>
      </c>
      <c r="F11" s="13">
        <f>SUMIF('Intermediate Calculation'!A:A,'Input for Model'!A11,'Intermediate Calculation'!H:H)</f>
        <v>0</v>
      </c>
      <c r="G11" s="39">
        <f t="shared" si="0"/>
        <v>0</v>
      </c>
      <c r="H11" s="13">
        <f>SUMIF('Intermediate Calculation'!A:A,'Input for Model'!A11,'Intermediate Calculation'!I:I)</f>
        <v>0</v>
      </c>
      <c r="I11" s="39">
        <f t="shared" si="1"/>
        <v>0</v>
      </c>
      <c r="J11" s="13">
        <f>SUMIF('Intermediate Calculation'!A:A,'Input for Model'!A11,'Intermediate Calculation'!J:J)</f>
        <v>0</v>
      </c>
      <c r="K11" s="15">
        <f t="shared" si="2"/>
        <v>0</v>
      </c>
    </row>
    <row r="12" spans="1:11" x14ac:dyDescent="0.35">
      <c r="A12" s="37" t="s">
        <v>34</v>
      </c>
      <c r="B12" s="37" t="str">
        <f>VLOOKUP(A12,'Intermediate Calculation'!A:B,2,FALSE)</f>
        <v>Portugal</v>
      </c>
      <c r="C12" s="37" t="s">
        <v>193</v>
      </c>
      <c r="D12" s="38">
        <f>ROUND(SUMIF('Intermediate Calculation'!A:A,'Input for Model'!A12,'Intermediate Calculation'!F:F),0)</f>
        <v>0</v>
      </c>
      <c r="E12" s="13">
        <f>SUMIF('Intermediate Calculation'!A:A,'Input for Model'!A12,'Intermediate Calculation'!G:G)</f>
        <v>0</v>
      </c>
      <c r="F12" s="13">
        <f>SUMIF('Intermediate Calculation'!A:A,'Input for Model'!A12,'Intermediate Calculation'!H:H)</f>
        <v>0</v>
      </c>
      <c r="G12" s="39">
        <f t="shared" si="0"/>
        <v>0</v>
      </c>
      <c r="H12" s="13">
        <f>SUMIF('Intermediate Calculation'!A:A,'Input for Model'!A12,'Intermediate Calculation'!I:I)</f>
        <v>0</v>
      </c>
      <c r="I12" s="39">
        <f t="shared" si="1"/>
        <v>0</v>
      </c>
      <c r="J12" s="13">
        <f>SUMIF('Intermediate Calculation'!A:A,'Input for Model'!A12,'Intermediate Calculation'!J:J)</f>
        <v>0</v>
      </c>
      <c r="K12" s="15">
        <f t="shared" si="2"/>
        <v>0</v>
      </c>
    </row>
    <row r="13" spans="1:11" x14ac:dyDescent="0.35">
      <c r="A13" s="37" t="s">
        <v>37</v>
      </c>
      <c r="B13" s="37" t="str">
        <f>VLOOKUP(A13,'Intermediate Calculation'!A:B,2,FALSE)</f>
        <v>UK</v>
      </c>
      <c r="C13" s="37" t="s">
        <v>271</v>
      </c>
      <c r="D13" s="38">
        <f>ROUND(SUMIF('Intermediate Calculation'!A:A,'Input for Model'!A13,'Intermediate Calculation'!F:F),0)</f>
        <v>102</v>
      </c>
      <c r="E13" s="13">
        <f>SUMIF('Intermediate Calculation'!A:A,'Input for Model'!A13,'Intermediate Calculation'!G:G)</f>
        <v>25048708097.612854</v>
      </c>
      <c r="F13" s="13">
        <f>SUMIF('Intermediate Calculation'!A:A,'Input for Model'!A13,'Intermediate Calculation'!H:H)</f>
        <v>4069447166.666666</v>
      </c>
      <c r="G13" s="39">
        <f t="shared" si="0"/>
        <v>0.16246135931674996</v>
      </c>
      <c r="H13" s="13">
        <f>SUMIF('Intermediate Calculation'!A:A,'Input for Model'!A13,'Intermediate Calculation'!I:I)</f>
        <v>20096188430.94619</v>
      </c>
      <c r="I13" s="39">
        <f t="shared" si="1"/>
        <v>0.80228442730990024</v>
      </c>
      <c r="J13" s="13">
        <f>SUMIF('Intermediate Calculation'!A:A,'Input for Model'!A13,'Intermediate Calculation'!J:J)</f>
        <v>883072500</v>
      </c>
      <c r="K13" s="15">
        <f t="shared" si="2"/>
        <v>3.5254213373349857E-2</v>
      </c>
    </row>
    <row r="14" spans="1:11" x14ac:dyDescent="0.35">
      <c r="A14" s="37" t="s">
        <v>203</v>
      </c>
      <c r="B14" s="37" t="str">
        <f>VLOOKUP(A14,'Intermediate Calculation'!A:B,2,FALSE)</f>
        <v>Luxembourg</v>
      </c>
      <c r="C14" s="37" t="s">
        <v>203</v>
      </c>
      <c r="D14" s="38">
        <f>ROUND(SUMIF('Intermediate Calculation'!A:A,'Input for Model'!A14,'Intermediate Calculation'!F:F),0)</f>
        <v>334</v>
      </c>
      <c r="E14" s="13">
        <f>SUMIF('Intermediate Calculation'!A:A,'Input for Model'!A14,'Intermediate Calculation'!G:G)</f>
        <v>70129991747.251648</v>
      </c>
      <c r="F14" s="13">
        <f>SUMIF('Intermediate Calculation'!A:A,'Input for Model'!A14,'Intermediate Calculation'!H:H)</f>
        <v>4501598333.333334</v>
      </c>
      <c r="G14" s="39">
        <f t="shared" si="0"/>
        <v>6.4189346400568323E-2</v>
      </c>
      <c r="H14" s="13">
        <f>SUMIF('Intermediate Calculation'!A:A,'Input for Model'!A14,'Intermediate Calculation'!I:I)</f>
        <v>63323919089.818321</v>
      </c>
      <c r="I14" s="39">
        <f t="shared" si="1"/>
        <v>0.90295061374080299</v>
      </c>
      <c r="J14" s="13">
        <f>SUMIF('Intermediate Calculation'!A:A,'Input for Model'!A14,'Intermediate Calculation'!J:J)</f>
        <v>2304474324.1000004</v>
      </c>
      <c r="K14" s="15">
        <f t="shared" si="2"/>
        <v>3.2860039858628835E-2</v>
      </c>
    </row>
    <row r="15" spans="1:11" x14ac:dyDescent="0.35">
      <c r="A15" s="37" t="s">
        <v>218</v>
      </c>
      <c r="B15" s="37" t="str">
        <f>VLOOKUP(A15,'Intermediate Calculation'!A:B,2,FALSE)</f>
        <v>Spain</v>
      </c>
      <c r="C15" s="37" t="s">
        <v>219</v>
      </c>
      <c r="D15" s="38">
        <f>ROUND(SUMIF('Intermediate Calculation'!A:A,'Input for Model'!A15,'Intermediate Calculation'!F:F),0)</f>
        <v>1</v>
      </c>
      <c r="E15" s="13">
        <f>SUMIF('Intermediate Calculation'!A:A,'Input for Model'!A15,'Intermediate Calculation'!G:G)</f>
        <v>340560000</v>
      </c>
      <c r="F15" s="13">
        <f>SUMIF('Intermediate Calculation'!A:A,'Input for Model'!A15,'Intermediate Calculation'!H:H)</f>
        <v>0</v>
      </c>
      <c r="G15" s="39">
        <f t="shared" si="0"/>
        <v>0</v>
      </c>
      <c r="H15" s="13">
        <f>SUMIF('Intermediate Calculation'!A:A,'Input for Model'!A15,'Intermediate Calculation'!I:I)</f>
        <v>340560000</v>
      </c>
      <c r="I15" s="39">
        <f t="shared" si="1"/>
        <v>1</v>
      </c>
      <c r="J15" s="13">
        <f>SUMIF('Intermediate Calculation'!A:A,'Input for Model'!A15,'Intermediate Calculation'!J:J)</f>
        <v>0</v>
      </c>
      <c r="K15" s="15">
        <f t="shared" si="2"/>
        <v>0</v>
      </c>
    </row>
    <row r="16" spans="1:11" x14ac:dyDescent="0.35">
      <c r="A16" s="37" t="s">
        <v>199</v>
      </c>
      <c r="B16" s="37" t="str">
        <f>VLOOKUP(A16,'Intermediate Calculation'!A:B,2,FALSE)</f>
        <v>Italy</v>
      </c>
      <c r="C16" s="37" t="s">
        <v>200</v>
      </c>
      <c r="D16" s="38">
        <f>ROUND(SUMIF('Intermediate Calculation'!A:A,'Input for Model'!A16,'Intermediate Calculation'!F:F),0)</f>
        <v>62</v>
      </c>
      <c r="E16" s="13">
        <f>SUMIF('Intermediate Calculation'!A:A,'Input for Model'!A16,'Intermediate Calculation'!G:G)</f>
        <v>14083788913.365009</v>
      </c>
      <c r="F16" s="13">
        <f>SUMIF('Intermediate Calculation'!A:A,'Input for Model'!A16,'Intermediate Calculation'!H:H)</f>
        <v>0</v>
      </c>
      <c r="G16" s="39">
        <f t="shared" si="0"/>
        <v>0</v>
      </c>
      <c r="H16" s="13">
        <f>SUMIF('Intermediate Calculation'!A:A,'Input for Model'!A16,'Intermediate Calculation'!I:I)</f>
        <v>13814742050.865009</v>
      </c>
      <c r="I16" s="39">
        <f t="shared" si="1"/>
        <v>0.9808966987395924</v>
      </c>
      <c r="J16" s="13">
        <f>SUMIF('Intermediate Calculation'!A:A,'Input for Model'!A16,'Intermediate Calculation'!J:J)</f>
        <v>269046862.5</v>
      </c>
      <c r="K16" s="15">
        <f t="shared" si="2"/>
        <v>1.9103301260407574E-2</v>
      </c>
    </row>
    <row r="17" spans="1:11" x14ac:dyDescent="0.35">
      <c r="A17" s="37" t="s">
        <v>273</v>
      </c>
      <c r="B17" s="37" t="e">
        <f>VLOOKUP(A17,'Intermediate Calculation'!A:B,2,FALSE)</f>
        <v>#N/A</v>
      </c>
      <c r="C17" s="37" t="s">
        <v>274</v>
      </c>
      <c r="D17" s="38" t="s">
        <v>267</v>
      </c>
      <c r="E17" s="38" t="s">
        <v>267</v>
      </c>
      <c r="F17" s="38" t="s">
        <v>267</v>
      </c>
      <c r="G17" s="38" t="s">
        <v>267</v>
      </c>
      <c r="H17" s="38" t="s">
        <v>267</v>
      </c>
      <c r="I17" s="38" t="s">
        <v>267</v>
      </c>
      <c r="J17" s="38" t="s">
        <v>267</v>
      </c>
      <c r="K17" s="38" t="s">
        <v>267</v>
      </c>
    </row>
    <row r="18" spans="1:11" x14ac:dyDescent="0.35">
      <c r="A18" s="37" t="s">
        <v>97</v>
      </c>
      <c r="B18" s="37" t="str">
        <f>VLOOKUP(A18,'Intermediate Calculation'!A:B,2,FALSE)</f>
        <v>Norway</v>
      </c>
      <c r="C18" s="37" t="s">
        <v>217</v>
      </c>
      <c r="D18" s="38">
        <f>ROUND(SUMIF('Intermediate Calculation'!A:A,'Input for Model'!A18,'Intermediate Calculation'!F:F),0)</f>
        <v>21</v>
      </c>
      <c r="E18" s="13">
        <f>SUMIF('Intermediate Calculation'!A:A,'Input for Model'!A18,'Intermediate Calculation'!G:G)</f>
        <v>2139674414.8299017</v>
      </c>
      <c r="F18" s="13">
        <f>SUMIF('Intermediate Calculation'!A:A,'Input for Model'!A18,'Intermediate Calculation'!H:H)</f>
        <v>0</v>
      </c>
      <c r="G18" s="39">
        <f t="shared" si="0"/>
        <v>0</v>
      </c>
      <c r="H18" s="13">
        <f>SUMIF('Intermediate Calculation'!A:A,'Input for Model'!A18,'Intermediate Calculation'!I:I)</f>
        <v>2139674414.8299017</v>
      </c>
      <c r="I18" s="39">
        <f t="shared" si="1"/>
        <v>1</v>
      </c>
      <c r="J18" s="13">
        <f>SUMIF('Intermediate Calculation'!A:A,'Input for Model'!A18,'Intermediate Calculation'!J:J)</f>
        <v>0</v>
      </c>
      <c r="K18" s="15">
        <f t="shared" si="2"/>
        <v>0</v>
      </c>
    </row>
    <row r="19" spans="1:11" x14ac:dyDescent="0.35">
      <c r="A19" s="37" t="s">
        <v>39</v>
      </c>
      <c r="B19" s="37" t="str">
        <f>VLOOKUP(A19,'Intermediate Calculation'!A:B,2,FALSE)</f>
        <v>France</v>
      </c>
      <c r="C19" s="37" t="s">
        <v>195</v>
      </c>
      <c r="D19" s="38">
        <f>ROUND(SUMIF('Intermediate Calculation'!A:A,'Input for Model'!A19,'Intermediate Calculation'!F:F),0)</f>
        <v>52</v>
      </c>
      <c r="E19" s="13">
        <f>SUMIF('Intermediate Calculation'!A:A,'Input for Model'!A19,'Intermediate Calculation'!G:G)</f>
        <v>29012555647.109364</v>
      </c>
      <c r="F19" s="13">
        <f>SUMIF('Intermediate Calculation'!A:A,'Input for Model'!A19,'Intermediate Calculation'!H:H)</f>
        <v>5406751500</v>
      </c>
      <c r="G19" s="39">
        <f t="shared" si="0"/>
        <v>0.18635902213387728</v>
      </c>
      <c r="H19" s="13">
        <f>SUMIF('Intermediate Calculation'!A:A,'Input for Model'!A19,'Intermediate Calculation'!I:I)</f>
        <v>22770724558.109364</v>
      </c>
      <c r="I19" s="39">
        <f t="shared" si="1"/>
        <v>0.78485759183293813</v>
      </c>
      <c r="J19" s="13">
        <f>SUMIF('Intermediate Calculation'!A:A,'Input for Model'!A19,'Intermediate Calculation'!J:J)</f>
        <v>835079589</v>
      </c>
      <c r="K19" s="15">
        <f t="shared" si="2"/>
        <v>2.8783386033184647E-2</v>
      </c>
    </row>
    <row r="20" spans="1:11" x14ac:dyDescent="0.35">
      <c r="A20" s="37" t="s">
        <v>275</v>
      </c>
      <c r="B20" s="37" t="e">
        <f>VLOOKUP(A20,'Intermediate Calculation'!A:B,2,FALSE)</f>
        <v>#N/A</v>
      </c>
      <c r="C20" s="37" t="s">
        <v>276</v>
      </c>
      <c r="D20" s="38" t="s">
        <v>267</v>
      </c>
      <c r="E20" s="38" t="s">
        <v>267</v>
      </c>
      <c r="F20" s="38" t="s">
        <v>267</v>
      </c>
      <c r="G20" s="38" t="s">
        <v>267</v>
      </c>
      <c r="H20" s="38" t="s">
        <v>267</v>
      </c>
      <c r="I20" s="38" t="s">
        <v>267</v>
      </c>
      <c r="J20" s="38" t="s">
        <v>267</v>
      </c>
      <c r="K20" s="38" t="s">
        <v>267</v>
      </c>
    </row>
    <row r="21" spans="1:11" x14ac:dyDescent="0.35">
      <c r="A21" s="37" t="s">
        <v>277</v>
      </c>
      <c r="B21" s="37" t="e">
        <f>VLOOKUP(A21,'Intermediate Calculation'!A:B,2,FALSE)</f>
        <v>#N/A</v>
      </c>
      <c r="C21" s="37" t="s">
        <v>200</v>
      </c>
      <c r="D21" s="38" t="s">
        <v>267</v>
      </c>
      <c r="E21" s="38" t="s">
        <v>267</v>
      </c>
      <c r="F21" s="38" t="s">
        <v>267</v>
      </c>
      <c r="G21" s="38" t="s">
        <v>267</v>
      </c>
      <c r="H21" s="38" t="s">
        <v>267</v>
      </c>
      <c r="I21" s="38" t="s">
        <v>267</v>
      </c>
      <c r="J21" s="38" t="s">
        <v>267</v>
      </c>
      <c r="K21" s="38" t="s">
        <v>267</v>
      </c>
    </row>
    <row r="22" spans="1:11" x14ac:dyDescent="0.35">
      <c r="A22" s="37" t="s">
        <v>205</v>
      </c>
      <c r="B22" s="37" t="str">
        <f>VLOOKUP(A22,'Intermediate Calculation'!A:B,2,FALSE)</f>
        <v>Sweden</v>
      </c>
      <c r="C22" s="37" t="s">
        <v>206</v>
      </c>
      <c r="D22" s="38">
        <f>ROUND(SUMIF('Intermediate Calculation'!A:A,'Input for Model'!A22,'Intermediate Calculation'!F:F),0)</f>
        <v>125</v>
      </c>
      <c r="E22" s="13">
        <f>SUMIF('Intermediate Calculation'!A:A,'Input for Model'!A22,'Intermediate Calculation'!G:G)</f>
        <v>8784933423.4278622</v>
      </c>
      <c r="F22" s="13">
        <f>SUMIF('Intermediate Calculation'!A:A,'Input for Model'!A22,'Intermediate Calculation'!H:H)</f>
        <v>0</v>
      </c>
      <c r="G22" s="39">
        <f t="shared" si="0"/>
        <v>0</v>
      </c>
      <c r="H22" s="13">
        <f>SUMIF('Intermediate Calculation'!A:A,'Input for Model'!A22,'Intermediate Calculation'!I:I)</f>
        <v>8784933423.4278622</v>
      </c>
      <c r="I22" s="39">
        <f t="shared" si="1"/>
        <v>1</v>
      </c>
      <c r="J22" s="13">
        <f>SUMIF('Intermediate Calculation'!A:A,'Input for Model'!A22,'Intermediate Calculation'!J:J)</f>
        <v>0</v>
      </c>
      <c r="K22" s="15">
        <f t="shared" si="2"/>
        <v>0</v>
      </c>
    </row>
    <row r="23" spans="1:11" x14ac:dyDescent="0.35">
      <c r="A23" s="37" t="s">
        <v>106</v>
      </c>
      <c r="B23" s="37" t="str">
        <f>VLOOKUP(A23,'Intermediate Calculation'!A:B,2,FALSE)</f>
        <v>Austria</v>
      </c>
      <c r="C23" s="37" t="s">
        <v>222</v>
      </c>
      <c r="D23" s="38">
        <f>ROUND(SUMIF('Intermediate Calculation'!A:A,'Input for Model'!A23,'Intermediate Calculation'!F:F),0)</f>
        <v>5</v>
      </c>
      <c r="E23" s="13">
        <f>SUMIF('Intermediate Calculation'!A:A,'Input for Model'!A23,'Intermediate Calculation'!G:G)</f>
        <v>1186106233.3333335</v>
      </c>
      <c r="F23" s="13">
        <f>SUMIF('Intermediate Calculation'!A:A,'Input for Model'!A23,'Intermediate Calculation'!H:H)</f>
        <v>0</v>
      </c>
      <c r="G23" s="39">
        <f t="shared" si="0"/>
        <v>0</v>
      </c>
      <c r="H23" s="13">
        <f>SUMIF('Intermediate Calculation'!A:A,'Input for Model'!A23,'Intermediate Calculation'!I:I)</f>
        <v>1186106233.3333335</v>
      </c>
      <c r="I23" s="39">
        <f t="shared" si="1"/>
        <v>1</v>
      </c>
      <c r="J23" s="13">
        <f>SUMIF('Intermediate Calculation'!A:A,'Input for Model'!A23,'Intermediate Calculation'!J:J)</f>
        <v>0</v>
      </c>
      <c r="K23" s="15">
        <f t="shared" si="2"/>
        <v>0</v>
      </c>
    </row>
    <row r="24" spans="1:11" x14ac:dyDescent="0.35">
      <c r="A24" s="37" t="s">
        <v>223</v>
      </c>
      <c r="B24" s="37" t="str">
        <f>VLOOKUP(A24,'Intermediate Calculation'!A:B,2,FALSE)</f>
        <v>Poland</v>
      </c>
      <c r="C24" s="37" t="s">
        <v>224</v>
      </c>
      <c r="D24" s="38">
        <f>ROUND(SUMIF('Intermediate Calculation'!A:A,'Input for Model'!A24,'Intermediate Calculation'!F:F),0)</f>
        <v>0</v>
      </c>
      <c r="E24" s="13">
        <f>SUMIF('Intermediate Calculation'!A:A,'Input for Model'!A24,'Intermediate Calculation'!G:G)</f>
        <v>0</v>
      </c>
      <c r="F24" s="13">
        <f>SUMIF('Intermediate Calculation'!A:A,'Input for Model'!A24,'Intermediate Calculation'!H:H)</f>
        <v>0</v>
      </c>
      <c r="G24" s="39">
        <f t="shared" si="0"/>
        <v>0</v>
      </c>
      <c r="H24" s="13">
        <f>SUMIF('Intermediate Calculation'!A:A,'Input for Model'!A24,'Intermediate Calculation'!I:I)</f>
        <v>0</v>
      </c>
      <c r="I24" s="39">
        <f t="shared" si="1"/>
        <v>0</v>
      </c>
      <c r="J24" s="13">
        <f>SUMIF('Intermediate Calculation'!A:A,'Input for Model'!A24,'Intermediate Calculation'!J:J)</f>
        <v>0</v>
      </c>
      <c r="K24" s="15">
        <f t="shared" si="2"/>
        <v>0</v>
      </c>
    </row>
    <row r="25" spans="1:11" x14ac:dyDescent="0.35">
      <c r="A25" s="37" t="s">
        <v>220</v>
      </c>
      <c r="B25" s="37" t="str">
        <f>VLOOKUP(A25,'Intermediate Calculation'!A:B,2,FALSE)</f>
        <v>Switzerland</v>
      </c>
      <c r="C25" s="37" t="s">
        <v>221</v>
      </c>
      <c r="D25" s="38">
        <f>ROUND(SUMIF('Intermediate Calculation'!A:A,'Input for Model'!A25,'Intermediate Calculation'!F:F),0)</f>
        <v>71</v>
      </c>
      <c r="E25" s="13">
        <f>SUMIF('Intermediate Calculation'!A:A,'Input for Model'!A25,'Intermediate Calculation'!G:G)</f>
        <v>9067768604.0752048</v>
      </c>
      <c r="F25" s="13">
        <f>SUMIF('Intermediate Calculation'!A:A,'Input for Model'!A25,'Intermediate Calculation'!H:H)</f>
        <v>271512500</v>
      </c>
      <c r="G25" s="39">
        <f t="shared" si="0"/>
        <v>2.9942592478371999E-2</v>
      </c>
      <c r="H25" s="13">
        <f>SUMIF('Intermediate Calculation'!A:A,'Input for Model'!A25,'Intermediate Calculation'!I:I)</f>
        <v>8408456104.0752048</v>
      </c>
      <c r="I25" s="39">
        <f t="shared" si="1"/>
        <v>0.92729054646325071</v>
      </c>
      <c r="J25" s="13">
        <f>SUMIF('Intermediate Calculation'!A:A,'Input for Model'!A25,'Intermediate Calculation'!J:J)</f>
        <v>387800000.00000006</v>
      </c>
      <c r="K25" s="15">
        <f t="shared" si="2"/>
        <v>4.2766861058377285E-2</v>
      </c>
    </row>
    <row r="26" spans="1:11" x14ac:dyDescent="0.35">
      <c r="A26" s="37" t="s">
        <v>278</v>
      </c>
      <c r="B26" s="37" t="e">
        <f>VLOOKUP(A26,'Intermediate Calculation'!A:B,2,FALSE)</f>
        <v>#N/A</v>
      </c>
      <c r="C26" s="37" t="s">
        <v>279</v>
      </c>
      <c r="D26" s="38" t="s">
        <v>267</v>
      </c>
      <c r="E26" s="38" t="s">
        <v>267</v>
      </c>
      <c r="F26" s="38" t="s">
        <v>267</v>
      </c>
      <c r="G26" s="38" t="s">
        <v>267</v>
      </c>
      <c r="H26" s="38" t="s">
        <v>267</v>
      </c>
      <c r="I26" s="38" t="s">
        <v>267</v>
      </c>
      <c r="J26" s="38" t="s">
        <v>267</v>
      </c>
      <c r="K26" s="38" t="s">
        <v>267</v>
      </c>
    </row>
    <row r="27" spans="1:11" x14ac:dyDescent="0.35">
      <c r="A27" s="37" t="s">
        <v>280</v>
      </c>
      <c r="B27" s="37" t="e">
        <f>VLOOKUP(A27,'Intermediate Calculation'!A:B,2,FALSE)</f>
        <v>#N/A</v>
      </c>
      <c r="C27" s="37" t="s">
        <v>279</v>
      </c>
      <c r="D27" s="38" t="s">
        <v>267</v>
      </c>
      <c r="E27" s="38" t="s">
        <v>267</v>
      </c>
      <c r="F27" s="38" t="s">
        <v>267</v>
      </c>
      <c r="G27" s="38" t="s">
        <v>267</v>
      </c>
      <c r="H27" s="38" t="s">
        <v>267</v>
      </c>
      <c r="I27" s="38" t="s">
        <v>267</v>
      </c>
      <c r="J27" s="38" t="s">
        <v>267</v>
      </c>
      <c r="K27" s="38" t="s">
        <v>267</v>
      </c>
    </row>
    <row r="28" spans="1:11" x14ac:dyDescent="0.35">
      <c r="A28" s="37" t="s">
        <v>281</v>
      </c>
      <c r="B28" s="37" t="e">
        <f>VLOOKUP(A28,'Intermediate Calculation'!A:B,2,FALSE)</f>
        <v>#N/A</v>
      </c>
      <c r="C28" s="37" t="s">
        <v>228</v>
      </c>
      <c r="D28" s="38" t="s">
        <v>267</v>
      </c>
      <c r="E28" s="38" t="s">
        <v>267</v>
      </c>
      <c r="F28" s="38" t="s">
        <v>267</v>
      </c>
      <c r="G28" s="38" t="s">
        <v>267</v>
      </c>
      <c r="H28" s="38" t="s">
        <v>267</v>
      </c>
      <c r="I28" s="38" t="s">
        <v>267</v>
      </c>
      <c r="J28" s="38" t="s">
        <v>267</v>
      </c>
      <c r="K28" s="38" t="s">
        <v>267</v>
      </c>
    </row>
    <row r="29" spans="1:11" x14ac:dyDescent="0.35">
      <c r="A29" s="37" t="s">
        <v>225</v>
      </c>
      <c r="B29" s="37" t="str">
        <f>VLOOKUP(A29,'Intermediate Calculation'!A:B,2,FALSE)</f>
        <v>USA</v>
      </c>
      <c r="C29" s="37" t="s">
        <v>279</v>
      </c>
      <c r="D29" s="38">
        <f>ROUND(SUMIF('Intermediate Calculation'!A:A,'Input for Model'!A29,'Intermediate Calculation'!F:F),0)</f>
        <v>19</v>
      </c>
      <c r="E29" s="13">
        <f>SUMIF('Intermediate Calculation'!A:A,'Input for Model'!A29,'Intermediate Calculation'!G:G)</f>
        <v>5935418750</v>
      </c>
      <c r="F29" s="13">
        <f>SUMIF('Intermediate Calculation'!A:A,'Input for Model'!A29,'Intermediate Calculation'!H:H)</f>
        <v>0</v>
      </c>
      <c r="G29" s="39">
        <f t="shared" si="0"/>
        <v>0</v>
      </c>
      <c r="H29" s="13">
        <f>SUMIF('Intermediate Calculation'!A:A,'Input for Model'!A29,'Intermediate Calculation'!I:I)</f>
        <v>963368750</v>
      </c>
      <c r="I29" s="39">
        <f t="shared" si="1"/>
        <v>0.16230847233819853</v>
      </c>
      <c r="J29" s="13">
        <f>SUMIF('Intermediate Calculation'!A:A,'Input for Model'!A29,'Intermediate Calculation'!J:J)</f>
        <v>4972050000</v>
      </c>
      <c r="K29" s="15">
        <f t="shared" si="2"/>
        <v>0.83769152766180144</v>
      </c>
    </row>
    <row r="30" spans="1:11" x14ac:dyDescent="0.35">
      <c r="A30" s="37" t="s">
        <v>282</v>
      </c>
      <c r="B30" s="37" t="e">
        <f>VLOOKUP(A30,'Intermediate Calculation'!A:B,2,FALSE)</f>
        <v>#N/A</v>
      </c>
      <c r="C30" s="37" t="s">
        <v>279</v>
      </c>
      <c r="D30" s="38" t="s">
        <v>267</v>
      </c>
      <c r="E30" s="38" t="s">
        <v>267</v>
      </c>
      <c r="F30" s="38" t="s">
        <v>267</v>
      </c>
      <c r="G30" s="38" t="s">
        <v>267</v>
      </c>
      <c r="H30" s="38" t="s">
        <v>267</v>
      </c>
      <c r="I30" s="38" t="s">
        <v>267</v>
      </c>
      <c r="J30" s="38" t="s">
        <v>267</v>
      </c>
      <c r="K30" s="38" t="s">
        <v>267</v>
      </c>
    </row>
    <row r="31" spans="1:11" x14ac:dyDescent="0.35">
      <c r="A31" s="37" t="s">
        <v>227</v>
      </c>
      <c r="B31" s="37" t="str">
        <f>VLOOKUP(A31,'Intermediate Calculation'!A:B,2,FALSE)</f>
        <v>Canada</v>
      </c>
      <c r="C31" s="37" t="s">
        <v>228</v>
      </c>
      <c r="D31" s="38">
        <f>ROUND(SUMIF('Intermediate Calculation'!A:A,'Input for Model'!A31,'Intermediate Calculation'!F:F),0)</f>
        <v>0</v>
      </c>
      <c r="E31" s="13">
        <f>SUMIF('Intermediate Calculation'!A:A,'Input for Model'!A31,'Intermediate Calculation'!G:G)</f>
        <v>0</v>
      </c>
      <c r="F31" s="13">
        <f>SUMIF('Intermediate Calculation'!A:A,'Input for Model'!A31,'Intermediate Calculation'!H:H)</f>
        <v>0</v>
      </c>
      <c r="G31" s="39">
        <f t="shared" si="0"/>
        <v>0</v>
      </c>
      <c r="H31" s="13">
        <f>SUMIF('Intermediate Calculation'!A:A,'Input for Model'!A31,'Intermediate Calculation'!I:I)</f>
        <v>0</v>
      </c>
      <c r="I31" s="39">
        <f t="shared" si="1"/>
        <v>0</v>
      </c>
      <c r="J31" s="13">
        <f>SUMIF('Intermediate Calculation'!A:A,'Input for Model'!A31,'Intermediate Calculation'!J:J)</f>
        <v>0</v>
      </c>
      <c r="K31" s="15">
        <f t="shared" si="2"/>
        <v>0</v>
      </c>
    </row>
    <row r="32" spans="1:11" x14ac:dyDescent="0.35">
      <c r="A32" s="37" t="s">
        <v>283</v>
      </c>
      <c r="B32" s="37" t="e">
        <f>VLOOKUP(A32,'Intermediate Calculation'!A:B,2,FALSE)</f>
        <v>#N/A</v>
      </c>
      <c r="C32" s="37" t="s">
        <v>228</v>
      </c>
      <c r="D32" s="38" t="s">
        <v>267</v>
      </c>
      <c r="E32" s="38" t="s">
        <v>267</v>
      </c>
      <c r="F32" s="38" t="s">
        <v>267</v>
      </c>
      <c r="G32" s="38" t="s">
        <v>267</v>
      </c>
      <c r="H32" s="38" t="s">
        <v>267</v>
      </c>
      <c r="I32" s="38" t="s">
        <v>267</v>
      </c>
      <c r="J32" s="38" t="s">
        <v>267</v>
      </c>
      <c r="K32" s="38" t="s">
        <v>267</v>
      </c>
    </row>
    <row r="33" spans="1:11" x14ac:dyDescent="0.35">
      <c r="A33" s="37" t="s">
        <v>284</v>
      </c>
      <c r="B33" s="37" t="e">
        <f>VLOOKUP(A33,'Intermediate Calculation'!A:B,2,FALSE)</f>
        <v>#N/A</v>
      </c>
      <c r="C33" s="37" t="s">
        <v>279</v>
      </c>
      <c r="D33" s="38" t="s">
        <v>267</v>
      </c>
      <c r="E33" s="38" t="s">
        <v>267</v>
      </c>
      <c r="F33" s="38" t="s">
        <v>267</v>
      </c>
      <c r="G33" s="38" t="s">
        <v>267</v>
      </c>
      <c r="H33" s="38" t="s">
        <v>267</v>
      </c>
      <c r="I33" s="38" t="s">
        <v>267</v>
      </c>
      <c r="J33" s="38" t="s">
        <v>267</v>
      </c>
      <c r="K33" s="38" t="s">
        <v>267</v>
      </c>
    </row>
    <row r="34" spans="1:11" x14ac:dyDescent="0.35">
      <c r="A34" s="37" t="s">
        <v>285</v>
      </c>
      <c r="B34" s="37" t="e">
        <f>VLOOKUP(A34,'Intermediate Calculation'!A:B,2,FALSE)</f>
        <v>#N/A</v>
      </c>
      <c r="C34" s="37" t="s">
        <v>235</v>
      </c>
      <c r="D34" s="38" t="s">
        <v>267</v>
      </c>
      <c r="E34" s="38" t="s">
        <v>267</v>
      </c>
      <c r="F34" s="38" t="s">
        <v>267</v>
      </c>
      <c r="G34" s="38" t="s">
        <v>267</v>
      </c>
      <c r="H34" s="38" t="s">
        <v>267</v>
      </c>
      <c r="I34" s="38" t="s">
        <v>267</v>
      </c>
      <c r="J34" s="38" t="s">
        <v>267</v>
      </c>
      <c r="K34" s="38" t="s">
        <v>267</v>
      </c>
    </row>
    <row r="35" spans="1:11" x14ac:dyDescent="0.35">
      <c r="A35" s="37" t="s">
        <v>246</v>
      </c>
      <c r="B35" s="37" t="str">
        <f>VLOOKUP(A35,'Intermediate Calculation'!A:B,2,FALSE)</f>
        <v>UAE</v>
      </c>
      <c r="C35" s="37" t="s">
        <v>286</v>
      </c>
      <c r="D35" s="38">
        <f>ROUND(SUMIF('Intermediate Calculation'!A:A,'Input for Model'!A35,'Intermediate Calculation'!F:F),0)</f>
        <v>1</v>
      </c>
      <c r="E35" s="13">
        <f>SUMIF('Intermediate Calculation'!A:A,'Input for Model'!A35,'Intermediate Calculation'!G:G)</f>
        <v>625000000</v>
      </c>
      <c r="F35" s="13">
        <f>SUMIF('Intermediate Calculation'!A:A,'Input for Model'!A35,'Intermediate Calculation'!H:H)</f>
        <v>0</v>
      </c>
      <c r="G35" s="39">
        <f t="shared" si="0"/>
        <v>0</v>
      </c>
      <c r="H35" s="13">
        <f>SUMIF('Intermediate Calculation'!A:A,'Input for Model'!A35,'Intermediate Calculation'!I:I)</f>
        <v>625000000</v>
      </c>
      <c r="I35" s="39">
        <f t="shared" si="1"/>
        <v>1</v>
      </c>
      <c r="J35" s="13">
        <f>SUMIF('Intermediate Calculation'!A:A,'Input for Model'!A35,'Intermediate Calculation'!J:J)</f>
        <v>0</v>
      </c>
      <c r="K35" s="15">
        <f t="shared" si="2"/>
        <v>0</v>
      </c>
    </row>
    <row r="36" spans="1:11" x14ac:dyDescent="0.35">
      <c r="A36" s="37" t="s">
        <v>238</v>
      </c>
      <c r="B36" s="37" t="str">
        <f>VLOOKUP(A36,'Intermediate Calculation'!A:B,2,FALSE)</f>
        <v>China</v>
      </c>
      <c r="C36" s="37" t="s">
        <v>287</v>
      </c>
      <c r="D36" s="38">
        <f>ROUND(SUMIF('Intermediate Calculation'!A:A,'Input for Model'!A36,'Intermediate Calculation'!F:F),0)</f>
        <v>23</v>
      </c>
      <c r="E36" s="13">
        <f>SUMIF('Intermediate Calculation'!A:A,'Input for Model'!A36,'Intermediate Calculation'!G:G)</f>
        <v>6749894727.4080019</v>
      </c>
      <c r="F36" s="13">
        <f>SUMIF('Intermediate Calculation'!A:A,'Input for Model'!A36,'Intermediate Calculation'!H:H)</f>
        <v>1749566666.6666665</v>
      </c>
      <c r="G36" s="39">
        <f t="shared" si="0"/>
        <v>0.25919910418195663</v>
      </c>
      <c r="H36" s="13">
        <f>SUMIF('Intermediate Calculation'!A:A,'Input for Model'!A36,'Intermediate Calculation'!I:I)</f>
        <v>4300328060.7413349</v>
      </c>
      <c r="I36" s="39">
        <f t="shared" si="1"/>
        <v>0.6370955747324204</v>
      </c>
      <c r="J36" s="13">
        <f>SUMIF('Intermediate Calculation'!A:A,'Input for Model'!A36,'Intermediate Calculation'!J:J)</f>
        <v>700000000</v>
      </c>
      <c r="K36" s="15">
        <f t="shared" si="2"/>
        <v>0.10370532108562291</v>
      </c>
    </row>
    <row r="37" spans="1:11" x14ac:dyDescent="0.35">
      <c r="A37" s="37" t="s">
        <v>288</v>
      </c>
      <c r="B37" s="37" t="e">
        <f>VLOOKUP(A37,'Intermediate Calculation'!A:B,2,FALSE)</f>
        <v>#N/A</v>
      </c>
      <c r="C37" s="37" t="s">
        <v>232</v>
      </c>
      <c r="D37" s="38" t="s">
        <v>267</v>
      </c>
      <c r="E37" s="38" t="s">
        <v>267</v>
      </c>
      <c r="F37" s="38" t="s">
        <v>267</v>
      </c>
      <c r="G37" s="38" t="s">
        <v>267</v>
      </c>
      <c r="H37" s="38" t="s">
        <v>267</v>
      </c>
      <c r="I37" s="38" t="s">
        <v>267</v>
      </c>
      <c r="J37" s="38" t="s">
        <v>267</v>
      </c>
      <c r="K37" s="38" t="s">
        <v>267</v>
      </c>
    </row>
    <row r="38" spans="1:11" x14ac:dyDescent="0.35">
      <c r="A38" s="37" t="s">
        <v>243</v>
      </c>
      <c r="B38" s="37" t="str">
        <f>VLOOKUP(A38,'Intermediate Calculation'!A:B,2,FALSE)</f>
        <v>India</v>
      </c>
      <c r="C38" s="37" t="s">
        <v>244</v>
      </c>
      <c r="D38" s="38">
        <f>ROUND(SUMIF('Intermediate Calculation'!A:A,'Input for Model'!A38,'Intermediate Calculation'!F:F),0)</f>
        <v>9</v>
      </c>
      <c r="E38" s="13">
        <f>SUMIF('Intermediate Calculation'!A:A,'Input for Model'!A38,'Intermediate Calculation'!G:G)</f>
        <v>540170520</v>
      </c>
      <c r="F38" s="13">
        <f>SUMIF('Intermediate Calculation'!A:A,'Input for Model'!A38,'Intermediate Calculation'!H:H)</f>
        <v>151958000</v>
      </c>
      <c r="G38" s="39">
        <f t="shared" si="0"/>
        <v>0.28131487071897221</v>
      </c>
      <c r="H38" s="13">
        <f>SUMIF('Intermediate Calculation'!A:A,'Input for Model'!A38,'Intermediate Calculation'!I:I)</f>
        <v>102958120</v>
      </c>
      <c r="I38" s="39">
        <f t="shared" si="1"/>
        <v>0.19060299699435651</v>
      </c>
      <c r="J38" s="13">
        <f>SUMIF('Intermediate Calculation'!A:A,'Input for Model'!A38,'Intermediate Calculation'!J:J)</f>
        <v>285254400</v>
      </c>
      <c r="K38" s="15">
        <f t="shared" si="2"/>
        <v>0.52808213228667122</v>
      </c>
    </row>
    <row r="39" spans="1:11" x14ac:dyDescent="0.35">
      <c r="A39" s="37" t="s">
        <v>248</v>
      </c>
      <c r="B39" s="37" t="str">
        <f>VLOOKUP(A39,'Intermediate Calculation'!A:B,2,FALSE)</f>
        <v>South Korea</v>
      </c>
      <c r="C39" s="37" t="s">
        <v>249</v>
      </c>
      <c r="D39" s="38">
        <f>ROUND(SUMIF('Intermediate Calculation'!A:A,'Input for Model'!A39,'Intermediate Calculation'!F:F),0)</f>
        <v>1</v>
      </c>
      <c r="E39" s="13">
        <f>SUMIF('Intermediate Calculation'!A:A,'Input for Model'!A39,'Intermediate Calculation'!G:G)</f>
        <v>276913704.4592337</v>
      </c>
      <c r="F39" s="13">
        <f>SUMIF('Intermediate Calculation'!A:A,'Input for Model'!A39,'Intermediate Calculation'!H:H)</f>
        <v>0</v>
      </c>
      <c r="G39" s="39">
        <f t="shared" si="0"/>
        <v>0</v>
      </c>
      <c r="H39" s="13">
        <f>SUMIF('Intermediate Calculation'!A:A,'Input for Model'!A39,'Intermediate Calculation'!I:I)</f>
        <v>276913704.4592337</v>
      </c>
      <c r="I39" s="39">
        <f t="shared" si="1"/>
        <v>1</v>
      </c>
      <c r="J39" s="13">
        <f>SUMIF('Intermediate Calculation'!A:A,'Input for Model'!A39,'Intermediate Calculation'!J:J)</f>
        <v>0</v>
      </c>
      <c r="K39" s="15">
        <f t="shared" si="2"/>
        <v>0</v>
      </c>
    </row>
    <row r="40" spans="1:11" x14ac:dyDescent="0.35">
      <c r="A40" s="37" t="s">
        <v>236</v>
      </c>
      <c r="B40" s="37" t="str">
        <f>VLOOKUP(A40,'Intermediate Calculation'!A:B,2,FALSE)</f>
        <v>China</v>
      </c>
      <c r="C40" s="37" t="s">
        <v>235</v>
      </c>
      <c r="D40" s="38">
        <f>ROUND(SUMIF('Intermediate Calculation'!A:A,'Input for Model'!A40,'Intermediate Calculation'!F:F),0)</f>
        <v>47</v>
      </c>
      <c r="E40" s="13">
        <f>SUMIF('Intermediate Calculation'!A:A,'Input for Model'!A40,'Intermediate Calculation'!G:G)</f>
        <v>8096227838.2010679</v>
      </c>
      <c r="F40" s="13">
        <f>SUMIF('Intermediate Calculation'!A:A,'Input for Model'!A40,'Intermediate Calculation'!H:H)</f>
        <v>0</v>
      </c>
      <c r="G40" s="39">
        <f t="shared" si="0"/>
        <v>0</v>
      </c>
      <c r="H40" s="13">
        <f>SUMIF('Intermediate Calculation'!A:A,'Input for Model'!A40,'Intermediate Calculation'!I:I)</f>
        <v>5787754805.0844269</v>
      </c>
      <c r="I40" s="39">
        <f t="shared" si="1"/>
        <v>0.71487054474623457</v>
      </c>
      <c r="J40" s="13">
        <f>SUMIF('Intermediate Calculation'!A:A,'Input for Model'!A40,'Intermediate Calculation'!J:J)</f>
        <v>2308473033.116641</v>
      </c>
      <c r="K40" s="15">
        <f t="shared" si="2"/>
        <v>0.28512945525376537</v>
      </c>
    </row>
    <row r="41" spans="1:11" x14ac:dyDescent="0.35">
      <c r="A41" s="37" t="s">
        <v>241</v>
      </c>
      <c r="B41" s="37" t="str">
        <f>VLOOKUP(A41,'Intermediate Calculation'!A:B,2,FALSE)</f>
        <v>Singapore</v>
      </c>
      <c r="C41" s="37" t="s">
        <v>241</v>
      </c>
      <c r="D41" s="38">
        <f>ROUND(SUMIF('Intermediate Calculation'!A:A,'Input for Model'!A41,'Intermediate Calculation'!F:F),0)</f>
        <v>38</v>
      </c>
      <c r="E41" s="13">
        <f>SUMIF('Intermediate Calculation'!A:A,'Input for Model'!A41,'Intermediate Calculation'!G:G)</f>
        <v>11213397366.666668</v>
      </c>
      <c r="F41" s="13">
        <f>SUMIF('Intermediate Calculation'!A:A,'Input for Model'!A41,'Intermediate Calculation'!H:H)</f>
        <v>2501038833.333333</v>
      </c>
      <c r="G41" s="39">
        <f t="shared" si="0"/>
        <v>0.22304023941646867</v>
      </c>
      <c r="H41" s="13">
        <f>SUMIF('Intermediate Calculation'!A:A,'Input for Model'!A41,'Intermediate Calculation'!I:I)</f>
        <v>7412358533.3333359</v>
      </c>
      <c r="I41" s="39">
        <f t="shared" si="1"/>
        <v>0.66102701000925634</v>
      </c>
      <c r="J41" s="13">
        <f>SUMIF('Intermediate Calculation'!A:A,'Input for Model'!A41,'Intermediate Calculation'!J:J)</f>
        <v>1300000000</v>
      </c>
      <c r="K41" s="15">
        <f t="shared" si="2"/>
        <v>0.1159327505742751</v>
      </c>
    </row>
    <row r="42" spans="1:11" x14ac:dyDescent="0.35">
      <c r="A42" s="37" t="s">
        <v>231</v>
      </c>
      <c r="B42" s="37" t="str">
        <f>VLOOKUP(A42,'Intermediate Calculation'!A:B,2,FALSE)</f>
        <v>Australia</v>
      </c>
      <c r="C42" s="37" t="s">
        <v>232</v>
      </c>
      <c r="D42" s="38">
        <f>ROUND(SUMIF('Intermediate Calculation'!A:A,'Input for Model'!A42,'Intermediate Calculation'!F:F),0)</f>
        <v>5</v>
      </c>
      <c r="E42" s="13">
        <f>SUMIF('Intermediate Calculation'!A:A,'Input for Model'!A42,'Intermediate Calculation'!G:G)</f>
        <v>843256666.66666663</v>
      </c>
      <c r="F42" s="13">
        <f>SUMIF('Intermediate Calculation'!A:A,'Input for Model'!A42,'Intermediate Calculation'!H:H)</f>
        <v>586250000</v>
      </c>
      <c r="G42" s="39">
        <f t="shared" si="0"/>
        <v>0.69522130470358967</v>
      </c>
      <c r="H42" s="13">
        <f>SUMIF('Intermediate Calculation'!A:A,'Input for Model'!A42,'Intermediate Calculation'!I:I)</f>
        <v>257006666.66666663</v>
      </c>
      <c r="I42" s="39">
        <f t="shared" si="1"/>
        <v>0.30477869529641033</v>
      </c>
      <c r="J42" s="13">
        <f>SUMIF('Intermediate Calculation'!A:A,'Input for Model'!A42,'Intermediate Calculation'!J:J)</f>
        <v>0</v>
      </c>
      <c r="K42" s="15">
        <f t="shared" si="2"/>
        <v>0</v>
      </c>
    </row>
    <row r="43" spans="1:11" x14ac:dyDescent="0.35">
      <c r="A43" s="37" t="s">
        <v>151</v>
      </c>
      <c r="B43" s="37" t="str">
        <f>VLOOKUP(A43,'Intermediate Calculation'!A:B,2,FALSE)</f>
        <v>Japan</v>
      </c>
      <c r="C43" s="37" t="s">
        <v>242</v>
      </c>
      <c r="D43" s="38">
        <f>ROUND(SUMIF('Intermediate Calculation'!A:A,'Input for Model'!A43,'Intermediate Calculation'!F:F),0)</f>
        <v>2</v>
      </c>
      <c r="E43" s="13">
        <f>SUMIF('Intermediate Calculation'!A:A,'Input for Model'!A43,'Intermediate Calculation'!G:G)</f>
        <v>379120000</v>
      </c>
      <c r="F43" s="13">
        <f>SUMIF('Intermediate Calculation'!A:A,'Input for Model'!A43,'Intermediate Calculation'!H:H)</f>
        <v>0</v>
      </c>
      <c r="G43" s="39">
        <f t="shared" si="0"/>
        <v>0</v>
      </c>
      <c r="H43" s="13">
        <f>SUMIF('Intermediate Calculation'!A:A,'Input for Model'!A43,'Intermediate Calculation'!I:I)</f>
        <v>379120000</v>
      </c>
      <c r="I43" s="39">
        <f t="shared" si="1"/>
        <v>1</v>
      </c>
      <c r="J43" s="13">
        <f>SUMIF('Intermediate Calculation'!A:A,'Input for Model'!A43,'Intermediate Calculation'!J:J)</f>
        <v>0</v>
      </c>
      <c r="K43" s="15">
        <f t="shared" si="2"/>
        <v>0</v>
      </c>
    </row>
    <row r="44" spans="1:11" x14ac:dyDescent="0.35">
      <c r="A44" s="37" t="s">
        <v>233</v>
      </c>
      <c r="B44" s="37" t="str">
        <f>VLOOKUP(A44,'Intermediate Calculation'!A:B,2,FALSE)</f>
        <v>New Zealand</v>
      </c>
      <c r="C44" s="37" t="s">
        <v>234</v>
      </c>
      <c r="D44" s="38">
        <f>ROUND(SUMIF('Intermediate Calculation'!A:A,'Input for Model'!A44,'Intermediate Calculation'!F:F),0)</f>
        <v>4</v>
      </c>
      <c r="E44" s="13">
        <f>SUMIF('Intermediate Calculation'!A:A,'Input for Model'!A44,'Intermediate Calculation'!G:G)</f>
        <v>492405400</v>
      </c>
      <c r="F44" s="13">
        <f>SUMIF('Intermediate Calculation'!A:A,'Input for Model'!A44,'Intermediate Calculation'!H:H)</f>
        <v>492405400</v>
      </c>
      <c r="G44" s="39">
        <f t="shared" si="0"/>
        <v>1</v>
      </c>
      <c r="H44" s="13">
        <f>SUMIF('Intermediate Calculation'!A:A,'Input for Model'!A44,'Intermediate Calculation'!I:I)</f>
        <v>0</v>
      </c>
      <c r="I44" s="39">
        <f t="shared" si="1"/>
        <v>0</v>
      </c>
      <c r="J44" s="13">
        <f>SUMIF('Intermediate Calculation'!A:A,'Input for Model'!A44,'Intermediate Calculation'!J:J)</f>
        <v>0</v>
      </c>
      <c r="K44" s="15">
        <f t="shared" si="2"/>
        <v>0</v>
      </c>
    </row>
    <row r="45" spans="1:11" x14ac:dyDescent="0.35">
      <c r="A45" s="37" t="s">
        <v>289</v>
      </c>
      <c r="B45" s="37" t="e">
        <f>VLOOKUP(A45,'Intermediate Calculation'!A:B,2,FALSE)</f>
        <v>#N/A</v>
      </c>
      <c r="C45" s="37" t="s">
        <v>290</v>
      </c>
      <c r="D45" s="38" t="s">
        <v>267</v>
      </c>
      <c r="E45" s="38" t="s">
        <v>267</v>
      </c>
      <c r="F45" s="38" t="s">
        <v>267</v>
      </c>
      <c r="G45" s="38" t="s">
        <v>267</v>
      </c>
      <c r="H45" s="38" t="s">
        <v>267</v>
      </c>
      <c r="I45" s="38" t="s">
        <v>267</v>
      </c>
      <c r="J45" s="38" t="s">
        <v>267</v>
      </c>
      <c r="K45" s="38" t="s">
        <v>267</v>
      </c>
    </row>
    <row r="46" spans="1:11" x14ac:dyDescent="0.35">
      <c r="A46" s="37" t="s">
        <v>291</v>
      </c>
      <c r="B46" s="37" t="e">
        <f>VLOOKUP(A46,'Intermediate Calculation'!A:B,2,FALSE)</f>
        <v>#N/A</v>
      </c>
      <c r="C46" s="37" t="s">
        <v>290</v>
      </c>
      <c r="D46" s="38" t="s">
        <v>267</v>
      </c>
      <c r="E46" s="38" t="s">
        <v>267</v>
      </c>
      <c r="F46" s="38" t="s">
        <v>267</v>
      </c>
      <c r="G46" s="38" t="s">
        <v>267</v>
      </c>
      <c r="H46" s="38" t="s">
        <v>267</v>
      </c>
      <c r="I46" s="38" t="s">
        <v>267</v>
      </c>
      <c r="J46" s="38" t="s">
        <v>267</v>
      </c>
      <c r="K46" s="38" t="s">
        <v>267</v>
      </c>
    </row>
    <row r="47" spans="1:11" x14ac:dyDescent="0.35">
      <c r="A47" s="37" t="s">
        <v>201</v>
      </c>
      <c r="B47" s="37" t="str">
        <f>VLOOKUP(A47,'Intermediate Calculation'!A:B,2,FALSE)</f>
        <v>Channel Islands</v>
      </c>
      <c r="C47" s="37" t="s">
        <v>292</v>
      </c>
      <c r="D47" s="38">
        <f>ROUND(SUMIF('Intermediate Calculation'!A:A,'Input for Model'!A47,'Intermediate Calculation'!F:F),0)</f>
        <v>1</v>
      </c>
      <c r="E47" s="13">
        <f>SUMIF('Intermediate Calculation'!A:A,'Input for Model'!A47,'Intermediate Calculation'!G:G)</f>
        <v>204000000</v>
      </c>
      <c r="F47" s="13">
        <f>SUMIF('Intermediate Calculation'!A:A,'Input for Model'!A47,'Intermediate Calculation'!H:H)</f>
        <v>0</v>
      </c>
      <c r="G47" s="39">
        <f t="shared" si="0"/>
        <v>0</v>
      </c>
      <c r="H47" s="13">
        <f>SUMIF('Intermediate Calculation'!A:A,'Input for Model'!A47,'Intermediate Calculation'!I:I)</f>
        <v>0</v>
      </c>
      <c r="I47" s="39">
        <f t="shared" si="1"/>
        <v>0</v>
      </c>
      <c r="J47" s="13">
        <f>SUMIF('Intermediate Calculation'!A:A,'Input for Model'!A47,'Intermediate Calculation'!J:J)</f>
        <v>204000000</v>
      </c>
      <c r="K47" s="15">
        <f t="shared" si="2"/>
        <v>1</v>
      </c>
    </row>
    <row r="48" spans="1:11" x14ac:dyDescent="0.35">
      <c r="A48" s="37" t="s">
        <v>257</v>
      </c>
      <c r="B48" s="37" t="str">
        <f>VLOOKUP(A48,'Intermediate Calculation'!A:B,2,FALSE)</f>
        <v>South Africa</v>
      </c>
      <c r="C48" s="37" t="s">
        <v>258</v>
      </c>
      <c r="D48" s="38">
        <f>ROUND(SUMIF('Intermediate Calculation'!A:A,'Input for Model'!A48,'Intermediate Calculation'!F:F),0)</f>
        <v>4</v>
      </c>
      <c r="E48" s="13">
        <f>SUMIF('Intermediate Calculation'!A:A,'Input for Model'!A48,'Intermediate Calculation'!G:G)</f>
        <v>371377528</v>
      </c>
      <c r="F48" s="13">
        <f>SUMIF('Intermediate Calculation'!A:A,'Input for Model'!A48,'Intermediate Calculation'!H:H)</f>
        <v>77229000</v>
      </c>
      <c r="G48" s="39">
        <f t="shared" si="0"/>
        <v>0.20795280860397133</v>
      </c>
      <c r="H48" s="13">
        <f>SUMIF('Intermediate Calculation'!A:A,'Input for Model'!A48,'Intermediate Calculation'!I:I)</f>
        <v>157729300</v>
      </c>
      <c r="I48" s="39">
        <f t="shared" si="1"/>
        <v>0.42471417387430077</v>
      </c>
      <c r="J48" s="13">
        <f>SUMIF('Intermediate Calculation'!A:A,'Input for Model'!A48,'Intermediate Calculation'!J:J)</f>
        <v>136419228</v>
      </c>
      <c r="K48" s="15">
        <f t="shared" si="2"/>
        <v>0.36733301752172792</v>
      </c>
    </row>
    <row r="49" spans="1:11" x14ac:dyDescent="0.35">
      <c r="A49" s="37" t="s">
        <v>251</v>
      </c>
      <c r="B49" s="37" t="str">
        <f>VLOOKUP(A49,'Intermediate Calculation'!A:B,2,FALSE)</f>
        <v>Brazil</v>
      </c>
      <c r="C49" s="37" t="s">
        <v>252</v>
      </c>
      <c r="D49" s="38">
        <f>ROUND(SUMIF('Intermediate Calculation'!A:A,'Input for Model'!A49,'Intermediate Calculation'!F:F),0)</f>
        <v>5</v>
      </c>
      <c r="E49" s="13">
        <f>SUMIF('Intermediate Calculation'!A:A,'Input for Model'!A49,'Intermediate Calculation'!G:G)</f>
        <v>183655121.59999999</v>
      </c>
      <c r="F49" s="13">
        <f>SUMIF('Intermediate Calculation'!A:A,'Input for Model'!A49,'Intermediate Calculation'!H:H)</f>
        <v>183655121.59999999</v>
      </c>
      <c r="G49" s="39">
        <f t="shared" si="0"/>
        <v>1</v>
      </c>
      <c r="H49" s="13">
        <f>SUMIF('Intermediate Calculation'!A:A,'Input for Model'!A49,'Intermediate Calculation'!I:I)</f>
        <v>0</v>
      </c>
      <c r="I49" s="39">
        <f t="shared" si="1"/>
        <v>0</v>
      </c>
      <c r="J49" s="13">
        <f>SUMIF('Intermediate Calculation'!A:A,'Input for Model'!A49,'Intermediate Calculation'!J:J)</f>
        <v>0</v>
      </c>
      <c r="K49" s="15">
        <f t="shared" si="2"/>
        <v>0</v>
      </c>
    </row>
    <row r="50" spans="1:11" x14ac:dyDescent="0.35">
      <c r="A50" s="37" t="s">
        <v>293</v>
      </c>
      <c r="B50" s="37" t="e">
        <f>VLOOKUP(A50,'Intermediate Calculation'!A:B,2,FALSE)</f>
        <v>#N/A</v>
      </c>
      <c r="C50" s="37" t="s">
        <v>293</v>
      </c>
      <c r="D50" s="38" t="s">
        <v>267</v>
      </c>
      <c r="E50" s="38" t="s">
        <v>267</v>
      </c>
      <c r="F50" s="38" t="s">
        <v>267</v>
      </c>
      <c r="G50" s="38" t="s">
        <v>267</v>
      </c>
      <c r="H50" s="38" t="s">
        <v>267</v>
      </c>
      <c r="I50" s="38" t="s">
        <v>267</v>
      </c>
      <c r="J50" s="38" t="s">
        <v>267</v>
      </c>
      <c r="K50" s="38" t="s">
        <v>267</v>
      </c>
    </row>
    <row r="51" spans="1:11" x14ac:dyDescent="0.35">
      <c r="A51" s="37" t="s">
        <v>294</v>
      </c>
      <c r="B51" s="37" t="e">
        <f>VLOOKUP(A51,'Intermediate Calculation'!A:B,2,FALSE)</f>
        <v>#N/A</v>
      </c>
      <c r="C51" s="37" t="s">
        <v>242</v>
      </c>
      <c r="D51" s="38" t="s">
        <v>267</v>
      </c>
      <c r="E51" s="38" t="s">
        <v>267</v>
      </c>
      <c r="F51" s="38" t="s">
        <v>267</v>
      </c>
      <c r="G51" s="38" t="s">
        <v>267</v>
      </c>
      <c r="H51" s="38" t="s">
        <v>267</v>
      </c>
      <c r="I51" s="38" t="s">
        <v>267</v>
      </c>
      <c r="J51" s="38" t="s">
        <v>267</v>
      </c>
      <c r="K51" s="38" t="s">
        <v>267</v>
      </c>
    </row>
    <row r="52" spans="1:11" x14ac:dyDescent="0.35">
      <c r="A52" s="37" t="s">
        <v>57</v>
      </c>
      <c r="B52" s="37" t="str">
        <f>VLOOKUP(A52,'Intermediate Calculation'!A:B,2,FALSE)</f>
        <v>Germany</v>
      </c>
      <c r="C52" s="37" t="s">
        <v>196</v>
      </c>
      <c r="D52" s="38">
        <f>ROUND(SUMIF('Intermediate Calculation'!A:A,'Input for Model'!A52,'Intermediate Calculation'!F:F),0)</f>
        <v>22</v>
      </c>
      <c r="E52" s="13">
        <f>SUMIF('Intermediate Calculation'!A:A,'Input for Model'!A52,'Intermediate Calculation'!G:G)</f>
        <v>4275432541.3348575</v>
      </c>
      <c r="F52" s="13">
        <f>SUMIF('Intermediate Calculation'!A:A,'Input for Model'!A52,'Intermediate Calculation'!H:H)</f>
        <v>515214970.81336451</v>
      </c>
      <c r="G52" s="39">
        <f t="shared" si="0"/>
        <v>0.12050592912699923</v>
      </c>
      <c r="H52" s="13">
        <f>SUMIF('Intermediate Calculation'!A:A,'Input for Model'!A52,'Intermediate Calculation'!I:I)</f>
        <v>3637583041.7158737</v>
      </c>
      <c r="I52" s="39">
        <f t="shared" si="1"/>
        <v>0.85081053356537417</v>
      </c>
      <c r="J52" s="13">
        <f>SUMIF('Intermediate Calculation'!A:A,'Input for Model'!A52,'Intermediate Calculation'!J:J)</f>
        <v>122634528.80561925</v>
      </c>
      <c r="K52" s="15">
        <f t="shared" si="2"/>
        <v>2.8683537307626614E-2</v>
      </c>
    </row>
    <row r="53" spans="1:11" x14ac:dyDescent="0.35">
      <c r="A53" s="37" t="s">
        <v>295</v>
      </c>
      <c r="B53" s="37" t="e">
        <f>VLOOKUP(A53,'Intermediate Calculation'!A:B,2,FALSE)</f>
        <v>#N/A</v>
      </c>
      <c r="C53" s="37" t="s">
        <v>296</v>
      </c>
      <c r="D53" s="38" t="s">
        <v>267</v>
      </c>
      <c r="E53" s="38" t="s">
        <v>267</v>
      </c>
      <c r="F53" s="38" t="s">
        <v>267</v>
      </c>
      <c r="G53" s="38" t="s">
        <v>267</v>
      </c>
      <c r="H53" s="38" t="s">
        <v>267</v>
      </c>
      <c r="I53" s="38" t="s">
        <v>267</v>
      </c>
      <c r="J53" s="38" t="s">
        <v>267</v>
      </c>
      <c r="K53" s="38" t="s">
        <v>267</v>
      </c>
    </row>
    <row r="54" spans="1:11" x14ac:dyDescent="0.35">
      <c r="A54" s="37" t="s">
        <v>297</v>
      </c>
      <c r="B54" s="37" t="e">
        <f>VLOOKUP(A54,'Intermediate Calculation'!A:B,2,FALSE)</f>
        <v>#N/A</v>
      </c>
      <c r="C54" s="37" t="s">
        <v>292</v>
      </c>
      <c r="D54" s="38" t="s">
        <v>267</v>
      </c>
      <c r="E54" s="38" t="s">
        <v>267</v>
      </c>
      <c r="F54" s="38" t="s">
        <v>267</v>
      </c>
      <c r="G54" s="38" t="s">
        <v>267</v>
      </c>
      <c r="H54" s="38" t="s">
        <v>267</v>
      </c>
      <c r="I54" s="38" t="s">
        <v>267</v>
      </c>
      <c r="J54" s="38" t="s">
        <v>267</v>
      </c>
      <c r="K54" s="38" t="s">
        <v>267</v>
      </c>
    </row>
    <row r="55" spans="1:11" x14ac:dyDescent="0.35">
      <c r="A55" s="37" t="s">
        <v>298</v>
      </c>
      <c r="B55" s="37" t="e">
        <f>VLOOKUP(A55,'Intermediate Calculation'!A:B,2,FALSE)</f>
        <v>#N/A</v>
      </c>
      <c r="C55" s="37" t="s">
        <v>271</v>
      </c>
      <c r="D55" s="38" t="s">
        <v>267</v>
      </c>
      <c r="E55" s="38" t="s">
        <v>267</v>
      </c>
      <c r="F55" s="38" t="s">
        <v>267</v>
      </c>
      <c r="G55" s="38" t="s">
        <v>267</v>
      </c>
      <c r="H55" s="38" t="s">
        <v>267</v>
      </c>
      <c r="I55" s="38" t="s">
        <v>267</v>
      </c>
      <c r="J55" s="38" t="s">
        <v>267</v>
      </c>
      <c r="K55" s="38" t="s">
        <v>267</v>
      </c>
    </row>
    <row r="56" spans="1:11" x14ac:dyDescent="0.35">
      <c r="A56" s="37" t="s">
        <v>299</v>
      </c>
      <c r="B56" s="37" t="e">
        <f>VLOOKUP(A56,'Intermediate Calculation'!A:B,2,FALSE)</f>
        <v>#N/A</v>
      </c>
      <c r="C56" s="37" t="s">
        <v>299</v>
      </c>
      <c r="D56" s="38" t="s">
        <v>267</v>
      </c>
      <c r="E56" s="38" t="s">
        <v>267</v>
      </c>
      <c r="F56" s="38" t="s">
        <v>267</v>
      </c>
      <c r="G56" s="38" t="s">
        <v>267</v>
      </c>
      <c r="H56" s="38" t="s">
        <v>267</v>
      </c>
      <c r="I56" s="38" t="s">
        <v>267</v>
      </c>
      <c r="J56" s="38" t="s">
        <v>267</v>
      </c>
      <c r="K56" s="38" t="s">
        <v>267</v>
      </c>
    </row>
    <row r="57" spans="1:11" x14ac:dyDescent="0.35">
      <c r="A57" s="37" t="s">
        <v>300</v>
      </c>
      <c r="B57" s="37" t="e">
        <f>VLOOKUP(A57,'Intermediate Calculation'!A:B,2,FALSE)</f>
        <v>#N/A</v>
      </c>
      <c r="C57" s="37" t="s">
        <v>274</v>
      </c>
      <c r="D57" s="38" t="s">
        <v>267</v>
      </c>
      <c r="E57" s="38" t="s">
        <v>267</v>
      </c>
      <c r="F57" s="38" t="s">
        <v>267</v>
      </c>
      <c r="G57" s="38" t="s">
        <v>267</v>
      </c>
      <c r="H57" s="38" t="s">
        <v>267</v>
      </c>
      <c r="I57" s="38" t="s">
        <v>267</v>
      </c>
      <c r="J57" s="38" t="s">
        <v>267</v>
      </c>
      <c r="K57" s="38" t="s">
        <v>267</v>
      </c>
    </row>
    <row r="58" spans="1:11" x14ac:dyDescent="0.35">
      <c r="A58" s="37" t="s">
        <v>215</v>
      </c>
      <c r="B58" s="37" t="str">
        <f>VLOOKUP(A58,'Intermediate Calculation'!A:B,2,FALSE)</f>
        <v>Estonia</v>
      </c>
      <c r="C58" s="37" t="s">
        <v>216</v>
      </c>
      <c r="D58" s="38">
        <f>ROUND(SUMIF('Intermediate Calculation'!A:A,'Input for Model'!A58,'Intermediate Calculation'!F:F),0)</f>
        <v>0</v>
      </c>
      <c r="E58" s="13">
        <f>SUMIF('Intermediate Calculation'!A:A,'Input for Model'!A58,'Intermediate Calculation'!G:G)</f>
        <v>0</v>
      </c>
      <c r="F58" s="13">
        <f>SUMIF('Intermediate Calculation'!A:A,'Input for Model'!A58,'Intermediate Calculation'!H:H)</f>
        <v>0</v>
      </c>
      <c r="G58" s="39">
        <f t="shared" si="0"/>
        <v>0</v>
      </c>
      <c r="H58" s="13">
        <f>SUMIF('Intermediate Calculation'!A:A,'Input for Model'!A58,'Intermediate Calculation'!I:I)</f>
        <v>0</v>
      </c>
      <c r="I58" s="39">
        <f t="shared" si="1"/>
        <v>0</v>
      </c>
      <c r="J58" s="13">
        <f>SUMIF('Intermediate Calculation'!A:A,'Input for Model'!A58,'Intermediate Calculation'!J:J)</f>
        <v>0</v>
      </c>
      <c r="K58" s="15">
        <f t="shared" si="2"/>
        <v>0</v>
      </c>
    </row>
    <row r="59" spans="1:11" x14ac:dyDescent="0.35">
      <c r="A59" s="37" t="s">
        <v>301</v>
      </c>
      <c r="B59" s="37" t="e">
        <f>VLOOKUP(A59,'Intermediate Calculation'!A:B,2,FALSE)</f>
        <v>#N/A</v>
      </c>
      <c r="C59" s="37" t="s">
        <v>302</v>
      </c>
      <c r="D59" s="38" t="s">
        <v>267</v>
      </c>
      <c r="E59" s="38" t="s">
        <v>267</v>
      </c>
      <c r="F59" s="38" t="s">
        <v>267</v>
      </c>
      <c r="G59" s="38" t="s">
        <v>267</v>
      </c>
      <c r="H59" s="38" t="s">
        <v>267</v>
      </c>
      <c r="I59" s="38" t="s">
        <v>267</v>
      </c>
      <c r="J59" s="38" t="s">
        <v>267</v>
      </c>
      <c r="K59" s="38" t="s">
        <v>267</v>
      </c>
    </row>
    <row r="60" spans="1:11" x14ac:dyDescent="0.35">
      <c r="A60" s="37" t="s">
        <v>250</v>
      </c>
      <c r="B60" s="37" t="str">
        <f>VLOOKUP(A60,'Intermediate Calculation'!A:B,2,FALSE)</f>
        <v>Indonesia</v>
      </c>
      <c r="C60" s="37" t="s">
        <v>0</v>
      </c>
      <c r="D60" s="38">
        <f>ROUND(SUMIF('Intermediate Calculation'!A:A,'Input for Model'!A60,'Intermediate Calculation'!F:F),0)</f>
        <v>1</v>
      </c>
      <c r="E60" s="13">
        <f>SUMIF('Intermediate Calculation'!A:A,'Input for Model'!A60,'Intermediate Calculation'!G:G)</f>
        <v>50000000</v>
      </c>
      <c r="F60" s="13">
        <f>SUMIF('Intermediate Calculation'!A:A,'Input for Model'!A60,'Intermediate Calculation'!H:H)</f>
        <v>0</v>
      </c>
      <c r="G60" s="39">
        <f t="shared" si="0"/>
        <v>0</v>
      </c>
      <c r="H60" s="13">
        <f>SUMIF('Intermediate Calculation'!A:A,'Input for Model'!A60,'Intermediate Calculation'!I:I)</f>
        <v>50000000</v>
      </c>
      <c r="I60" s="39">
        <f t="shared" si="1"/>
        <v>1</v>
      </c>
      <c r="J60" s="13">
        <f>SUMIF('Intermediate Calculation'!A:A,'Input for Model'!A60,'Intermediate Calculation'!J:J)</f>
        <v>0</v>
      </c>
      <c r="K60" s="15">
        <f t="shared" si="2"/>
        <v>0</v>
      </c>
    </row>
    <row r="61" spans="1:11" x14ac:dyDescent="0.35">
      <c r="A61" s="37" t="s">
        <v>303</v>
      </c>
      <c r="B61" s="37" t="e">
        <f>VLOOKUP(A61,'Intermediate Calculation'!A:B,2,FALSE)</f>
        <v>#N/A</v>
      </c>
      <c r="C61" s="37" t="s">
        <v>304</v>
      </c>
      <c r="D61" s="38" t="s">
        <v>267</v>
      </c>
      <c r="E61" s="38" t="s">
        <v>267</v>
      </c>
      <c r="F61" s="38" t="s">
        <v>267</v>
      </c>
      <c r="G61" s="38" t="s">
        <v>267</v>
      </c>
      <c r="H61" s="38" t="s">
        <v>267</v>
      </c>
      <c r="I61" s="38" t="s">
        <v>267</v>
      </c>
      <c r="J61" s="38" t="s">
        <v>267</v>
      </c>
      <c r="K61" s="38" t="s">
        <v>267</v>
      </c>
    </row>
    <row r="62" spans="1:11" x14ac:dyDescent="0.35">
      <c r="A62" s="37" t="s">
        <v>305</v>
      </c>
      <c r="B62" s="37" t="e">
        <f>VLOOKUP(A62,'Intermediate Calculation'!A:B,2,FALSE)</f>
        <v>#N/A</v>
      </c>
      <c r="C62" s="37" t="s">
        <v>306</v>
      </c>
      <c r="D62" s="38" t="s">
        <v>267</v>
      </c>
      <c r="E62" s="38" t="s">
        <v>267</v>
      </c>
      <c r="F62" s="38" t="s">
        <v>267</v>
      </c>
      <c r="G62" s="38" t="s">
        <v>267</v>
      </c>
      <c r="H62" s="38" t="s">
        <v>267</v>
      </c>
      <c r="I62" s="38" t="s">
        <v>267</v>
      </c>
      <c r="J62" s="38" t="s">
        <v>267</v>
      </c>
      <c r="K62" s="38" t="s">
        <v>267</v>
      </c>
    </row>
    <row r="63" spans="1:11" x14ac:dyDescent="0.35">
      <c r="A63" s="37" t="s">
        <v>239</v>
      </c>
      <c r="B63" s="37" t="str">
        <f>VLOOKUP(A63,'Intermediate Calculation'!A:B,2,FALSE)</f>
        <v>Taiwan</v>
      </c>
      <c r="C63" s="37" t="s">
        <v>307</v>
      </c>
      <c r="D63" s="38">
        <f>ROUND(SUMIF('Intermediate Calculation'!A:A,'Input for Model'!A63,'Intermediate Calculation'!F:F),0)</f>
        <v>15</v>
      </c>
      <c r="E63" s="13">
        <f>SUMIF('Intermediate Calculation'!A:A,'Input for Model'!A63,'Intermediate Calculation'!G:G)</f>
        <v>1478886479.6614156</v>
      </c>
      <c r="F63" s="13">
        <f>SUMIF('Intermediate Calculation'!A:A,'Input for Model'!A63,'Intermediate Calculation'!H:H)</f>
        <v>0</v>
      </c>
      <c r="G63" s="39">
        <f t="shared" si="0"/>
        <v>0</v>
      </c>
      <c r="H63" s="13">
        <f>SUMIF('Intermediate Calculation'!A:A,'Input for Model'!A63,'Intermediate Calculation'!I:I)</f>
        <v>1060996479.6614156</v>
      </c>
      <c r="I63" s="39">
        <f t="shared" si="1"/>
        <v>0.71742929173598635</v>
      </c>
      <c r="J63" s="13">
        <f>SUMIF('Intermediate Calculation'!A:A,'Input for Model'!A63,'Intermediate Calculation'!J:J)</f>
        <v>417890000</v>
      </c>
      <c r="K63" s="15">
        <f t="shared" si="2"/>
        <v>0.28257070826401365</v>
      </c>
    </row>
    <row r="64" spans="1:11" x14ac:dyDescent="0.35">
      <c r="A64" s="37" t="s">
        <v>308</v>
      </c>
      <c r="B64" s="37" t="e">
        <f>VLOOKUP(A64,'Intermediate Calculation'!A:B,2,FALSE)</f>
        <v>#N/A</v>
      </c>
      <c r="C64" s="37" t="s">
        <v>292</v>
      </c>
      <c r="D64" s="38" t="s">
        <v>267</v>
      </c>
      <c r="E64" s="38" t="s">
        <v>267</v>
      </c>
      <c r="F64" s="38" t="s">
        <v>267</v>
      </c>
      <c r="G64" s="38" t="s">
        <v>267</v>
      </c>
      <c r="H64" s="38" t="s">
        <v>267</v>
      </c>
      <c r="I64" s="38" t="s">
        <v>267</v>
      </c>
      <c r="J64" s="38" t="s">
        <v>267</v>
      </c>
      <c r="K64" s="38" t="s">
        <v>267</v>
      </c>
    </row>
    <row r="65" spans="1:11" x14ac:dyDescent="0.35">
      <c r="A65" s="37" t="s">
        <v>309</v>
      </c>
      <c r="B65" s="37" t="e">
        <f>VLOOKUP(A65,'Intermediate Calculation'!A:B,2,FALSE)</f>
        <v>#N/A</v>
      </c>
      <c r="C65" s="37" t="s">
        <v>290</v>
      </c>
      <c r="D65" s="38" t="s">
        <v>267</v>
      </c>
      <c r="E65" s="38" t="s">
        <v>267</v>
      </c>
      <c r="F65" s="38" t="s">
        <v>267</v>
      </c>
      <c r="G65" s="38" t="s">
        <v>267</v>
      </c>
      <c r="H65" s="38" t="s">
        <v>267</v>
      </c>
      <c r="I65" s="38" t="s">
        <v>267</v>
      </c>
      <c r="J65" s="38" t="s">
        <v>267</v>
      </c>
      <c r="K65" s="38" t="s">
        <v>267</v>
      </c>
    </row>
    <row r="66" spans="1:11" x14ac:dyDescent="0.35">
      <c r="A66" s="37" t="s">
        <v>310</v>
      </c>
      <c r="B66" s="37" t="e">
        <f>VLOOKUP(A66,'Intermediate Calculation'!A:B,2,FALSE)</f>
        <v>#N/A</v>
      </c>
      <c r="C66" s="37" t="s">
        <v>311</v>
      </c>
      <c r="D66" s="38" t="s">
        <v>267</v>
      </c>
      <c r="E66" s="38" t="s">
        <v>267</v>
      </c>
      <c r="F66" s="38" t="s">
        <v>267</v>
      </c>
      <c r="G66" s="38" t="s">
        <v>267</v>
      </c>
      <c r="H66" s="38" t="s">
        <v>267</v>
      </c>
      <c r="I66" s="38" t="s">
        <v>267</v>
      </c>
      <c r="J66" s="38" t="s">
        <v>267</v>
      </c>
      <c r="K66" s="38" t="s">
        <v>267</v>
      </c>
    </row>
    <row r="67" spans="1:11" x14ac:dyDescent="0.35">
      <c r="A67" s="37" t="s">
        <v>312</v>
      </c>
      <c r="B67" s="37" t="e">
        <f>VLOOKUP(A67,'Intermediate Calculation'!A:B,2,FALSE)</f>
        <v>#N/A</v>
      </c>
      <c r="C67" s="37" t="s">
        <v>290</v>
      </c>
      <c r="D67" s="38" t="s">
        <v>267</v>
      </c>
      <c r="E67" s="38" t="s">
        <v>267</v>
      </c>
      <c r="F67" s="38" t="s">
        <v>267</v>
      </c>
      <c r="G67" s="38" t="s">
        <v>267</v>
      </c>
      <c r="H67" s="38" t="s">
        <v>267</v>
      </c>
      <c r="I67" s="38" t="s">
        <v>267</v>
      </c>
      <c r="J67" s="38" t="s">
        <v>267</v>
      </c>
      <c r="K67" s="38" t="s">
        <v>267</v>
      </c>
    </row>
    <row r="68" spans="1:11" x14ac:dyDescent="0.35">
      <c r="A68" s="37" t="s">
        <v>313</v>
      </c>
      <c r="B68" s="37" t="e">
        <f>VLOOKUP(A68,'Intermediate Calculation'!A:B,2,FALSE)</f>
        <v>#N/A</v>
      </c>
      <c r="C68" s="37" t="s">
        <v>252</v>
      </c>
      <c r="D68" s="38" t="s">
        <v>267</v>
      </c>
      <c r="E68" s="38" t="s">
        <v>267</v>
      </c>
      <c r="F68" s="38" t="s">
        <v>267</v>
      </c>
      <c r="G68" s="38" t="s">
        <v>267</v>
      </c>
      <c r="H68" s="38" t="s">
        <v>267</v>
      </c>
      <c r="I68" s="38" t="s">
        <v>267</v>
      </c>
      <c r="J68" s="38" t="s">
        <v>267</v>
      </c>
      <c r="K68" s="38" t="s">
        <v>267</v>
      </c>
    </row>
    <row r="69" spans="1:11" x14ac:dyDescent="0.35">
      <c r="A69" s="37" t="s">
        <v>255</v>
      </c>
      <c r="B69" s="37" t="str">
        <f>VLOOKUP(A69,'Intermediate Calculation'!A:B,2,FALSE)</f>
        <v>Argentina</v>
      </c>
      <c r="C69" s="37" t="s">
        <v>256</v>
      </c>
      <c r="D69" s="38">
        <f>ROUND(SUMIF('Intermediate Calculation'!A:A,'Input for Model'!A69,'Intermediate Calculation'!F:F),0)</f>
        <v>4</v>
      </c>
      <c r="E69" s="13">
        <f>SUMIF('Intermediate Calculation'!A:A,'Input for Model'!A69,'Intermediate Calculation'!G:G)</f>
        <v>236666666.66666666</v>
      </c>
      <c r="F69" s="13">
        <f>SUMIF('Intermediate Calculation'!A:A,'Input for Model'!A69,'Intermediate Calculation'!H:H)</f>
        <v>0</v>
      </c>
      <c r="G69" s="39">
        <f t="shared" ref="G69:G110" si="3">IFERROR(F69/E69,0)</f>
        <v>0</v>
      </c>
      <c r="H69" s="13">
        <f>SUMIF('Intermediate Calculation'!A:A,'Input for Model'!A69,'Intermediate Calculation'!I:I)</f>
        <v>236666666.66666666</v>
      </c>
      <c r="I69" s="39">
        <f t="shared" ref="I69:I110" si="4">IFERROR(H69/E69,0)</f>
        <v>1</v>
      </c>
      <c r="J69" s="13">
        <f>SUMIF('Intermediate Calculation'!A:A,'Input for Model'!A69,'Intermediate Calculation'!J:J)</f>
        <v>0</v>
      </c>
      <c r="K69" s="15">
        <f t="shared" ref="K69:K110" si="5">IFERROR(J69/E69,0)</f>
        <v>0</v>
      </c>
    </row>
    <row r="70" spans="1:11" x14ac:dyDescent="0.35">
      <c r="A70" s="37" t="s">
        <v>314</v>
      </c>
      <c r="B70" s="37" t="e">
        <f>VLOOKUP(A70,'Intermediate Calculation'!A:B,2,FALSE)</f>
        <v>#N/A</v>
      </c>
      <c r="C70" s="37" t="s">
        <v>314</v>
      </c>
      <c r="D70" s="38" t="s">
        <v>267</v>
      </c>
      <c r="E70" s="38" t="s">
        <v>267</v>
      </c>
      <c r="F70" s="38" t="s">
        <v>267</v>
      </c>
      <c r="G70" s="38" t="s">
        <v>267</v>
      </c>
      <c r="H70" s="38" t="s">
        <v>267</v>
      </c>
      <c r="I70" s="38" t="s">
        <v>267</v>
      </c>
      <c r="J70" s="38" t="s">
        <v>267</v>
      </c>
      <c r="K70" s="38" t="s">
        <v>267</v>
      </c>
    </row>
    <row r="71" spans="1:11" x14ac:dyDescent="0.35">
      <c r="A71" s="37" t="s">
        <v>315</v>
      </c>
      <c r="B71" s="37" t="e">
        <f>VLOOKUP(A71,'Intermediate Calculation'!A:B,2,FALSE)</f>
        <v>#N/A</v>
      </c>
      <c r="C71" s="37" t="s">
        <v>315</v>
      </c>
      <c r="D71" s="38" t="s">
        <v>267</v>
      </c>
      <c r="E71" s="38" t="s">
        <v>267</v>
      </c>
      <c r="F71" s="38" t="s">
        <v>267</v>
      </c>
      <c r="G71" s="38" t="s">
        <v>267</v>
      </c>
      <c r="H71" s="38" t="s">
        <v>267</v>
      </c>
      <c r="I71" s="38" t="s">
        <v>267</v>
      </c>
      <c r="J71" s="38" t="s">
        <v>267</v>
      </c>
      <c r="K71" s="38" t="s">
        <v>267</v>
      </c>
    </row>
    <row r="72" spans="1:11" x14ac:dyDescent="0.35">
      <c r="A72" s="37" t="s">
        <v>237</v>
      </c>
      <c r="B72" s="37" t="str">
        <f>VLOOKUP(A72,'Intermediate Calculation'!A:B,2,FALSE)</f>
        <v>China</v>
      </c>
      <c r="C72" s="37" t="s">
        <v>235</v>
      </c>
      <c r="D72" s="38">
        <f>ROUND(SUMIF('Intermediate Calculation'!A:A,'Input for Model'!A72,'Intermediate Calculation'!F:F),0)</f>
        <v>7</v>
      </c>
      <c r="E72" s="13">
        <f>SUMIF('Intermediate Calculation'!A:A,'Input for Model'!A72,'Intermediate Calculation'!G:G)</f>
        <v>636830650.79999995</v>
      </c>
      <c r="F72" s="13">
        <f>SUMIF('Intermediate Calculation'!A:A,'Input for Model'!A72,'Intermediate Calculation'!H:H)</f>
        <v>0</v>
      </c>
      <c r="G72" s="39">
        <f t="shared" si="3"/>
        <v>0</v>
      </c>
      <c r="H72" s="13">
        <f>SUMIF('Intermediate Calculation'!A:A,'Input for Model'!A72,'Intermediate Calculation'!I:I)</f>
        <v>343548850.79999995</v>
      </c>
      <c r="I72" s="39">
        <f t="shared" si="4"/>
        <v>0.53946657619011695</v>
      </c>
      <c r="J72" s="13">
        <f>SUMIF('Intermediate Calculation'!A:A,'Input for Model'!A72,'Intermediate Calculation'!J:J)</f>
        <v>293281800</v>
      </c>
      <c r="K72" s="15">
        <f t="shared" si="5"/>
        <v>0.46053342380988305</v>
      </c>
    </row>
    <row r="73" spans="1:11" x14ac:dyDescent="0.35">
      <c r="A73" s="37" t="s">
        <v>229</v>
      </c>
      <c r="B73" s="37" t="str">
        <f>VLOOKUP(A73,'Intermediate Calculation'!A:B,2,FALSE)</f>
        <v>Mexico</v>
      </c>
      <c r="C73" s="37" t="s">
        <v>230</v>
      </c>
      <c r="D73" s="38">
        <f>ROUND(SUMIF('Intermediate Calculation'!A:A,'Input for Model'!A73,'Intermediate Calculation'!F:F),0)</f>
        <v>4</v>
      </c>
      <c r="E73" s="13">
        <f>SUMIF('Intermediate Calculation'!A:A,'Input for Model'!A73,'Intermediate Calculation'!G:G)</f>
        <v>447080000</v>
      </c>
      <c r="F73" s="13">
        <f>SUMIF('Intermediate Calculation'!A:A,'Input for Model'!A73,'Intermediate Calculation'!H:H)</f>
        <v>0</v>
      </c>
      <c r="G73" s="39">
        <f t="shared" si="3"/>
        <v>0</v>
      </c>
      <c r="H73" s="13">
        <f>SUMIF('Intermediate Calculation'!A:A,'Input for Model'!A73,'Intermediate Calculation'!I:I)</f>
        <v>447080000</v>
      </c>
      <c r="I73" s="39">
        <f t="shared" si="4"/>
        <v>1</v>
      </c>
      <c r="J73" s="13">
        <f>SUMIF('Intermediate Calculation'!A:A,'Input for Model'!A73,'Intermediate Calculation'!J:J)</f>
        <v>0</v>
      </c>
      <c r="K73" s="15">
        <f t="shared" si="5"/>
        <v>0</v>
      </c>
    </row>
    <row r="74" spans="1:11" x14ac:dyDescent="0.35">
      <c r="A74" s="37" t="s">
        <v>316</v>
      </c>
      <c r="B74" s="37" t="e">
        <f>VLOOKUP(A74,'Intermediate Calculation'!A:B,2,FALSE)</f>
        <v>#N/A</v>
      </c>
      <c r="C74" s="37" t="s">
        <v>317</v>
      </c>
      <c r="D74" s="38" t="s">
        <v>267</v>
      </c>
      <c r="E74" s="38" t="s">
        <v>267</v>
      </c>
      <c r="F74" s="38" t="s">
        <v>267</v>
      </c>
      <c r="G74" s="38" t="s">
        <v>267</v>
      </c>
      <c r="H74" s="38" t="s">
        <v>267</v>
      </c>
      <c r="I74" s="38" t="s">
        <v>267</v>
      </c>
      <c r="J74" s="38" t="s">
        <v>267</v>
      </c>
      <c r="K74" s="38" t="s">
        <v>267</v>
      </c>
    </row>
    <row r="75" spans="1:11" x14ac:dyDescent="0.35">
      <c r="A75" s="37" t="s">
        <v>318</v>
      </c>
      <c r="B75" s="37" t="e">
        <f>VLOOKUP(A75,'Intermediate Calculation'!A:B,2,FALSE)</f>
        <v>#N/A</v>
      </c>
      <c r="C75" s="37" t="s">
        <v>319</v>
      </c>
      <c r="D75" s="38" t="s">
        <v>267</v>
      </c>
      <c r="E75" s="38" t="s">
        <v>267</v>
      </c>
      <c r="F75" s="38" t="s">
        <v>267</v>
      </c>
      <c r="G75" s="38" t="s">
        <v>267</v>
      </c>
      <c r="H75" s="38" t="s">
        <v>267</v>
      </c>
      <c r="I75" s="38" t="s">
        <v>267</v>
      </c>
      <c r="J75" s="38" t="s">
        <v>267</v>
      </c>
      <c r="K75" s="38" t="s">
        <v>267</v>
      </c>
    </row>
    <row r="76" spans="1:11" x14ac:dyDescent="0.35">
      <c r="A76" s="37" t="s">
        <v>320</v>
      </c>
      <c r="B76" s="37" t="e">
        <f>VLOOKUP(A76,'Intermediate Calculation'!A:B,2,FALSE)</f>
        <v>#N/A</v>
      </c>
      <c r="C76" s="37" t="s">
        <v>321</v>
      </c>
      <c r="D76" s="38" t="s">
        <v>267</v>
      </c>
      <c r="E76" s="38" t="s">
        <v>267</v>
      </c>
      <c r="F76" s="38" t="s">
        <v>267</v>
      </c>
      <c r="G76" s="38" t="s">
        <v>267</v>
      </c>
      <c r="H76" s="38" t="s">
        <v>267</v>
      </c>
      <c r="I76" s="38" t="s">
        <v>267</v>
      </c>
      <c r="J76" s="38" t="s">
        <v>267</v>
      </c>
      <c r="K76" s="38" t="s">
        <v>267</v>
      </c>
    </row>
    <row r="77" spans="1:11" x14ac:dyDescent="0.35">
      <c r="A77" s="37" t="s">
        <v>322</v>
      </c>
      <c r="B77" s="37" t="e">
        <f>VLOOKUP(A77,'Intermediate Calculation'!A:B,2,FALSE)</f>
        <v>#N/A</v>
      </c>
      <c r="C77" s="37" t="s">
        <v>286</v>
      </c>
      <c r="D77" s="38" t="s">
        <v>267</v>
      </c>
      <c r="E77" s="38" t="s">
        <v>267</v>
      </c>
      <c r="F77" s="38" t="s">
        <v>267</v>
      </c>
      <c r="G77" s="38" t="s">
        <v>267</v>
      </c>
      <c r="H77" s="38" t="s">
        <v>267</v>
      </c>
      <c r="I77" s="38" t="s">
        <v>267</v>
      </c>
      <c r="J77" s="38" t="s">
        <v>267</v>
      </c>
      <c r="K77" s="38" t="s">
        <v>267</v>
      </c>
    </row>
    <row r="78" spans="1:11" x14ac:dyDescent="0.35">
      <c r="A78" s="37" t="s">
        <v>323</v>
      </c>
      <c r="B78" s="37" t="e">
        <f>VLOOKUP(A78,'Intermediate Calculation'!A:B,2,FALSE)</f>
        <v>#N/A</v>
      </c>
      <c r="C78" s="37" t="s">
        <v>228</v>
      </c>
      <c r="D78" s="38" t="s">
        <v>267</v>
      </c>
      <c r="E78" s="38" t="s">
        <v>267</v>
      </c>
      <c r="F78" s="38" t="s">
        <v>267</v>
      </c>
      <c r="G78" s="38" t="s">
        <v>267</v>
      </c>
      <c r="H78" s="38" t="s">
        <v>267</v>
      </c>
      <c r="I78" s="38" t="s">
        <v>267</v>
      </c>
      <c r="J78" s="38" t="s">
        <v>267</v>
      </c>
      <c r="K78" s="38" t="s">
        <v>267</v>
      </c>
    </row>
    <row r="79" spans="1:11" x14ac:dyDescent="0.35">
      <c r="A79" s="37" t="s">
        <v>324</v>
      </c>
      <c r="B79" s="37" t="e">
        <f>VLOOKUP(A79,'Intermediate Calculation'!A:B,2,FALSE)</f>
        <v>#N/A</v>
      </c>
      <c r="C79" s="37" t="s">
        <v>324</v>
      </c>
      <c r="D79" s="38" t="s">
        <v>267</v>
      </c>
      <c r="E79" s="38" t="s">
        <v>267</v>
      </c>
      <c r="F79" s="38" t="s">
        <v>267</v>
      </c>
      <c r="G79" s="38" t="s">
        <v>267</v>
      </c>
      <c r="H79" s="38" t="s">
        <v>267</v>
      </c>
      <c r="I79" s="38" t="s">
        <v>267</v>
      </c>
      <c r="J79" s="38" t="s">
        <v>267</v>
      </c>
      <c r="K79" s="38" t="s">
        <v>267</v>
      </c>
    </row>
    <row r="80" spans="1:11" x14ac:dyDescent="0.35">
      <c r="A80" s="37" t="s">
        <v>325</v>
      </c>
      <c r="B80" s="37" t="e">
        <f>VLOOKUP(A80,'Intermediate Calculation'!A:B,2,FALSE)</f>
        <v>#N/A</v>
      </c>
      <c r="C80" s="37" t="s">
        <v>325</v>
      </c>
      <c r="D80" s="38" t="s">
        <v>267</v>
      </c>
      <c r="E80" s="38" t="s">
        <v>267</v>
      </c>
      <c r="F80" s="38" t="s">
        <v>267</v>
      </c>
      <c r="G80" s="38" t="s">
        <v>267</v>
      </c>
      <c r="H80" s="38" t="s">
        <v>267</v>
      </c>
      <c r="I80" s="38" t="s">
        <v>267</v>
      </c>
      <c r="J80" s="38" t="s">
        <v>267</v>
      </c>
      <c r="K80" s="38" t="s">
        <v>267</v>
      </c>
    </row>
    <row r="81" spans="1:11" x14ac:dyDescent="0.35">
      <c r="A81" s="37" t="s">
        <v>326</v>
      </c>
      <c r="B81" s="37" t="e">
        <f>VLOOKUP(A81,'Intermediate Calculation'!A:B,2,FALSE)</f>
        <v>#N/A</v>
      </c>
      <c r="C81" s="37" t="s">
        <v>327</v>
      </c>
      <c r="D81" s="38" t="s">
        <v>267</v>
      </c>
      <c r="E81" s="38" t="s">
        <v>267</v>
      </c>
      <c r="F81" s="38" t="s">
        <v>267</v>
      </c>
      <c r="G81" s="38" t="s">
        <v>267</v>
      </c>
      <c r="H81" s="38" t="s">
        <v>267</v>
      </c>
      <c r="I81" s="38" t="s">
        <v>267</v>
      </c>
      <c r="J81" s="38" t="s">
        <v>267</v>
      </c>
      <c r="K81" s="38" t="s">
        <v>267</v>
      </c>
    </row>
    <row r="82" spans="1:11" x14ac:dyDescent="0.35">
      <c r="A82" s="37" t="s">
        <v>328</v>
      </c>
      <c r="B82" s="37" t="e">
        <f>VLOOKUP(A82,'Intermediate Calculation'!A:B,2,FALSE)</f>
        <v>#N/A</v>
      </c>
      <c r="C82" s="37" t="s">
        <v>329</v>
      </c>
      <c r="D82" s="38" t="s">
        <v>267</v>
      </c>
      <c r="E82" s="38" t="s">
        <v>267</v>
      </c>
      <c r="F82" s="38" t="s">
        <v>267</v>
      </c>
      <c r="G82" s="38" t="s">
        <v>267</v>
      </c>
      <c r="H82" s="38" t="s">
        <v>267</v>
      </c>
      <c r="I82" s="38" t="s">
        <v>267</v>
      </c>
      <c r="J82" s="38" t="s">
        <v>267</v>
      </c>
      <c r="K82" s="38" t="s">
        <v>267</v>
      </c>
    </row>
    <row r="83" spans="1:11" x14ac:dyDescent="0.35">
      <c r="A83" s="37" t="s">
        <v>211</v>
      </c>
      <c r="B83" s="37" t="str">
        <f>VLOOKUP(A83,'Intermediate Calculation'!A:B,2,FALSE)</f>
        <v>Latvia</v>
      </c>
      <c r="C83" s="37" t="s">
        <v>212</v>
      </c>
      <c r="D83" s="38">
        <f>ROUND(SUMIF('Intermediate Calculation'!A:A,'Input for Model'!A83,'Intermediate Calculation'!F:F),0)</f>
        <v>3</v>
      </c>
      <c r="E83" s="13">
        <f>SUMIF('Intermediate Calculation'!A:A,'Input for Model'!A83,'Intermediate Calculation'!G:G)</f>
        <v>137069500</v>
      </c>
      <c r="F83" s="13">
        <f>SUMIF('Intermediate Calculation'!A:A,'Input for Model'!A83,'Intermediate Calculation'!H:H)</f>
        <v>0</v>
      </c>
      <c r="G83" s="39">
        <f t="shared" si="3"/>
        <v>0</v>
      </c>
      <c r="H83" s="13">
        <f>SUMIF('Intermediate Calculation'!A:A,'Input for Model'!A83,'Intermediate Calculation'!I:I)</f>
        <v>137069500</v>
      </c>
      <c r="I83" s="39">
        <f t="shared" si="4"/>
        <v>1</v>
      </c>
      <c r="J83" s="13">
        <f>SUMIF('Intermediate Calculation'!A:A,'Input for Model'!A83,'Intermediate Calculation'!J:J)</f>
        <v>0</v>
      </c>
      <c r="K83" s="15">
        <f t="shared" si="5"/>
        <v>0</v>
      </c>
    </row>
    <row r="84" spans="1:11" x14ac:dyDescent="0.35">
      <c r="A84" s="37" t="s">
        <v>330</v>
      </c>
      <c r="B84" s="37" t="e">
        <f>VLOOKUP(A84,'Intermediate Calculation'!A:B,2,FALSE)</f>
        <v>#N/A</v>
      </c>
      <c r="C84" s="37" t="s">
        <v>331</v>
      </c>
      <c r="D84" s="38" t="s">
        <v>267</v>
      </c>
      <c r="E84" s="38" t="s">
        <v>267</v>
      </c>
      <c r="F84" s="38" t="s">
        <v>267</v>
      </c>
      <c r="G84" s="38" t="s">
        <v>267</v>
      </c>
      <c r="H84" s="38" t="s">
        <v>267</v>
      </c>
      <c r="I84" s="38" t="s">
        <v>267</v>
      </c>
      <c r="J84" s="38" t="s">
        <v>267</v>
      </c>
      <c r="K84" s="38" t="s">
        <v>267</v>
      </c>
    </row>
    <row r="85" spans="1:11" x14ac:dyDescent="0.35">
      <c r="A85" s="37" t="s">
        <v>332</v>
      </c>
      <c r="B85" s="37" t="e">
        <f>VLOOKUP(A85,'Intermediate Calculation'!A:B,2,FALSE)</f>
        <v>#N/A</v>
      </c>
      <c r="C85" s="37" t="s">
        <v>235</v>
      </c>
      <c r="D85" s="38" t="s">
        <v>267</v>
      </c>
      <c r="E85" s="38" t="s">
        <v>267</v>
      </c>
      <c r="F85" s="38" t="s">
        <v>267</v>
      </c>
      <c r="G85" s="38" t="s">
        <v>267</v>
      </c>
      <c r="H85" s="38" t="s">
        <v>267</v>
      </c>
      <c r="I85" s="38" t="s">
        <v>267</v>
      </c>
      <c r="J85" s="38" t="s">
        <v>267</v>
      </c>
      <c r="K85" s="38" t="s">
        <v>267</v>
      </c>
    </row>
    <row r="86" spans="1:11" x14ac:dyDescent="0.35">
      <c r="A86" s="37" t="s">
        <v>333</v>
      </c>
      <c r="B86" s="37" t="e">
        <f>VLOOKUP(A86,'Intermediate Calculation'!A:B,2,FALSE)</f>
        <v>#N/A</v>
      </c>
      <c r="C86" s="37" t="s">
        <v>244</v>
      </c>
      <c r="D86" s="38" t="s">
        <v>267</v>
      </c>
      <c r="E86" s="38" t="s">
        <v>267</v>
      </c>
      <c r="F86" s="38" t="s">
        <v>267</v>
      </c>
      <c r="G86" s="38" t="s">
        <v>267</v>
      </c>
      <c r="H86" s="38" t="s">
        <v>267</v>
      </c>
      <c r="I86" s="38" t="s">
        <v>267</v>
      </c>
      <c r="J86" s="38" t="s">
        <v>267</v>
      </c>
      <c r="K86" s="38" t="s">
        <v>267</v>
      </c>
    </row>
    <row r="87" spans="1:11" x14ac:dyDescent="0.35">
      <c r="A87" s="37" t="s">
        <v>334</v>
      </c>
      <c r="B87" s="37" t="e">
        <f>VLOOKUP(A87,'Intermediate Calculation'!A:B,2,FALSE)</f>
        <v>#N/A</v>
      </c>
      <c r="C87" s="37" t="s">
        <v>335</v>
      </c>
      <c r="D87" s="38" t="s">
        <v>267</v>
      </c>
      <c r="E87" s="38" t="s">
        <v>267</v>
      </c>
      <c r="F87" s="38" t="s">
        <v>267</v>
      </c>
      <c r="G87" s="38" t="s">
        <v>267</v>
      </c>
      <c r="H87" s="38" t="s">
        <v>267</v>
      </c>
      <c r="I87" s="38" t="s">
        <v>267</v>
      </c>
      <c r="J87" s="38" t="s">
        <v>267</v>
      </c>
      <c r="K87" s="38" t="s">
        <v>267</v>
      </c>
    </row>
    <row r="88" spans="1:11" x14ac:dyDescent="0.35">
      <c r="A88" s="37" t="s">
        <v>336</v>
      </c>
      <c r="B88" s="37" t="e">
        <f>VLOOKUP(A88,'Intermediate Calculation'!A:B,2,FALSE)</f>
        <v>#N/A</v>
      </c>
      <c r="C88" s="37" t="s">
        <v>249</v>
      </c>
      <c r="D88" s="38" t="s">
        <v>267</v>
      </c>
      <c r="E88" s="38" t="s">
        <v>267</v>
      </c>
      <c r="F88" s="38" t="s">
        <v>267</v>
      </c>
      <c r="G88" s="38" t="s">
        <v>267</v>
      </c>
      <c r="H88" s="38" t="s">
        <v>267</v>
      </c>
      <c r="I88" s="38" t="s">
        <v>267</v>
      </c>
      <c r="J88" s="38" t="s">
        <v>267</v>
      </c>
      <c r="K88" s="38" t="s">
        <v>267</v>
      </c>
    </row>
    <row r="89" spans="1:11" x14ac:dyDescent="0.35">
      <c r="A89" s="37" t="s">
        <v>337</v>
      </c>
      <c r="B89" s="37" t="e">
        <f>VLOOKUP(A89,'Intermediate Calculation'!A:B,2,FALSE)</f>
        <v>#N/A</v>
      </c>
      <c r="C89" s="37" t="s">
        <v>235</v>
      </c>
      <c r="D89" s="38" t="s">
        <v>267</v>
      </c>
      <c r="E89" s="38" t="s">
        <v>267</v>
      </c>
      <c r="F89" s="38" t="s">
        <v>267</v>
      </c>
      <c r="G89" s="38" t="s">
        <v>267</v>
      </c>
      <c r="H89" s="38" t="s">
        <v>267</v>
      </c>
      <c r="I89" s="38" t="s">
        <v>267</v>
      </c>
      <c r="J89" s="38" t="s">
        <v>267</v>
      </c>
      <c r="K89" s="38" t="s">
        <v>267</v>
      </c>
    </row>
    <row r="90" spans="1:11" x14ac:dyDescent="0.35">
      <c r="A90" s="37" t="s">
        <v>338</v>
      </c>
      <c r="B90" s="37" t="e">
        <f>VLOOKUP(A90,'Intermediate Calculation'!A:B,2,FALSE)</f>
        <v>#N/A</v>
      </c>
      <c r="C90" s="37" t="s">
        <v>338</v>
      </c>
      <c r="D90" s="38" t="s">
        <v>267</v>
      </c>
      <c r="E90" s="38" t="s">
        <v>267</v>
      </c>
      <c r="F90" s="38" t="s">
        <v>267</v>
      </c>
      <c r="G90" s="38" t="s">
        <v>267</v>
      </c>
      <c r="H90" s="38" t="s">
        <v>267</v>
      </c>
      <c r="I90" s="38" t="s">
        <v>267</v>
      </c>
      <c r="J90" s="38" t="s">
        <v>267</v>
      </c>
      <c r="K90" s="38" t="s">
        <v>267</v>
      </c>
    </row>
    <row r="91" spans="1:11" x14ac:dyDescent="0.35">
      <c r="A91" s="37" t="s">
        <v>339</v>
      </c>
      <c r="B91" s="37" t="e">
        <f>VLOOKUP(A91,'Intermediate Calculation'!A:B,2,FALSE)</f>
        <v>#N/A</v>
      </c>
      <c r="C91" s="37" t="s">
        <v>340</v>
      </c>
      <c r="D91" s="38" t="s">
        <v>267</v>
      </c>
      <c r="E91" s="38" t="s">
        <v>267</v>
      </c>
      <c r="F91" s="38" t="s">
        <v>267</v>
      </c>
      <c r="G91" s="38" t="s">
        <v>267</v>
      </c>
      <c r="H91" s="38" t="s">
        <v>267</v>
      </c>
      <c r="I91" s="38" t="s">
        <v>267</v>
      </c>
      <c r="J91" s="38" t="s">
        <v>267</v>
      </c>
      <c r="K91" s="38" t="s">
        <v>267</v>
      </c>
    </row>
    <row r="92" spans="1:11" x14ac:dyDescent="0.35">
      <c r="A92" s="37" t="s">
        <v>341</v>
      </c>
      <c r="B92" s="37" t="e">
        <f>VLOOKUP(A92,'Intermediate Calculation'!A:B,2,FALSE)</f>
        <v>#N/A</v>
      </c>
      <c r="C92" s="37" t="s">
        <v>342</v>
      </c>
      <c r="D92" s="38" t="s">
        <v>267</v>
      </c>
      <c r="E92" s="38" t="s">
        <v>267</v>
      </c>
      <c r="F92" s="38" t="s">
        <v>267</v>
      </c>
      <c r="G92" s="38" t="s">
        <v>267</v>
      </c>
      <c r="H92" s="38" t="s">
        <v>267</v>
      </c>
      <c r="I92" s="38" t="s">
        <v>267</v>
      </c>
      <c r="J92" s="38" t="s">
        <v>267</v>
      </c>
      <c r="K92" s="38" t="s">
        <v>267</v>
      </c>
    </row>
    <row r="93" spans="1:11" x14ac:dyDescent="0.35">
      <c r="A93" s="37" t="s">
        <v>343</v>
      </c>
      <c r="B93" s="37" t="e">
        <f>VLOOKUP(A93,'Intermediate Calculation'!A:B,2,FALSE)</f>
        <v>#N/A</v>
      </c>
      <c r="C93" s="37" t="s">
        <v>344</v>
      </c>
      <c r="D93" s="38" t="s">
        <v>267</v>
      </c>
      <c r="E93" s="38" t="s">
        <v>267</v>
      </c>
      <c r="F93" s="38" t="s">
        <v>267</v>
      </c>
      <c r="G93" s="38" t="s">
        <v>267</v>
      </c>
      <c r="H93" s="38" t="s">
        <v>267</v>
      </c>
      <c r="I93" s="38" t="s">
        <v>267</v>
      </c>
      <c r="J93" s="38" t="s">
        <v>267</v>
      </c>
      <c r="K93" s="38" t="s">
        <v>267</v>
      </c>
    </row>
    <row r="94" spans="1:11" x14ac:dyDescent="0.35">
      <c r="A94" s="37" t="s">
        <v>345</v>
      </c>
      <c r="B94" s="37" t="e">
        <f>VLOOKUP(A94,'Intermediate Calculation'!A:B,2,FALSE)</f>
        <v>#N/A</v>
      </c>
      <c r="C94" s="37" t="s">
        <v>279</v>
      </c>
      <c r="D94" s="38" t="s">
        <v>267</v>
      </c>
      <c r="E94" s="38" t="s">
        <v>267</v>
      </c>
      <c r="F94" s="38" t="s">
        <v>267</v>
      </c>
      <c r="G94" s="38" t="s">
        <v>267</v>
      </c>
      <c r="H94" s="38" t="s">
        <v>267</v>
      </c>
      <c r="I94" s="38" t="s">
        <v>267</v>
      </c>
      <c r="J94" s="38" t="s">
        <v>267</v>
      </c>
      <c r="K94" s="38" t="s">
        <v>267</v>
      </c>
    </row>
    <row r="95" spans="1:11" x14ac:dyDescent="0.35">
      <c r="A95" s="37" t="s">
        <v>346</v>
      </c>
      <c r="B95" s="37" t="e">
        <f>VLOOKUP(A95,'Intermediate Calculation'!A:B,2,FALSE)</f>
        <v>#N/A</v>
      </c>
      <c r="C95" s="37" t="s">
        <v>235</v>
      </c>
      <c r="D95" s="38" t="s">
        <v>267</v>
      </c>
      <c r="E95" s="38" t="s">
        <v>267</v>
      </c>
      <c r="F95" s="38" t="s">
        <v>267</v>
      </c>
      <c r="G95" s="38" t="s">
        <v>267</v>
      </c>
      <c r="H95" s="38" t="s">
        <v>267</v>
      </c>
      <c r="I95" s="38" t="s">
        <v>267</v>
      </c>
      <c r="J95" s="38" t="s">
        <v>267</v>
      </c>
      <c r="K95" s="38" t="s">
        <v>267</v>
      </c>
    </row>
    <row r="96" spans="1:11" x14ac:dyDescent="0.35">
      <c r="A96" s="37" t="s">
        <v>347</v>
      </c>
      <c r="B96" s="37" t="e">
        <f>VLOOKUP(A96,'Intermediate Calculation'!A:B,2,FALSE)</f>
        <v>#N/A</v>
      </c>
      <c r="C96" s="37" t="s">
        <v>348</v>
      </c>
      <c r="D96" s="38" t="s">
        <v>267</v>
      </c>
      <c r="E96" s="38" t="s">
        <v>267</v>
      </c>
      <c r="F96" s="38" t="s">
        <v>267</v>
      </c>
      <c r="G96" s="38" t="s">
        <v>267</v>
      </c>
      <c r="H96" s="38" t="s">
        <v>267</v>
      </c>
      <c r="I96" s="38" t="s">
        <v>267</v>
      </c>
      <c r="J96" s="38" t="s">
        <v>267</v>
      </c>
      <c r="K96" s="38" t="s">
        <v>267</v>
      </c>
    </row>
    <row r="97" spans="1:11" x14ac:dyDescent="0.35">
      <c r="A97" s="37" t="s">
        <v>349</v>
      </c>
      <c r="B97" s="37" t="e">
        <f>VLOOKUP(A97,'Intermediate Calculation'!A:B,2,FALSE)</f>
        <v>#N/A</v>
      </c>
      <c r="C97" s="37" t="s">
        <v>349</v>
      </c>
      <c r="D97" s="38" t="s">
        <v>267</v>
      </c>
      <c r="E97" s="38" t="s">
        <v>267</v>
      </c>
      <c r="F97" s="38" t="s">
        <v>267</v>
      </c>
      <c r="G97" s="38" t="s">
        <v>267</v>
      </c>
      <c r="H97" s="38" t="s">
        <v>267</v>
      </c>
      <c r="I97" s="38" t="s">
        <v>267</v>
      </c>
      <c r="J97" s="38" t="s">
        <v>267</v>
      </c>
      <c r="K97" s="38" t="s">
        <v>267</v>
      </c>
    </row>
    <row r="98" spans="1:11" x14ac:dyDescent="0.35">
      <c r="A98" s="37" t="s">
        <v>350</v>
      </c>
      <c r="B98" s="37" t="e">
        <f>VLOOKUP(A98,'Intermediate Calculation'!A:B,2,FALSE)</f>
        <v>#N/A</v>
      </c>
      <c r="C98" s="37" t="s">
        <v>351</v>
      </c>
      <c r="D98" s="38" t="s">
        <v>267</v>
      </c>
      <c r="E98" s="38" t="s">
        <v>267</v>
      </c>
      <c r="F98" s="38" t="s">
        <v>267</v>
      </c>
      <c r="G98" s="38" t="s">
        <v>267</v>
      </c>
      <c r="H98" s="38" t="s">
        <v>267</v>
      </c>
      <c r="I98" s="38" t="s">
        <v>267</v>
      </c>
      <c r="J98" s="38" t="s">
        <v>267</v>
      </c>
      <c r="K98" s="38" t="s">
        <v>267</v>
      </c>
    </row>
    <row r="99" spans="1:11" x14ac:dyDescent="0.35">
      <c r="A99" s="37" t="s">
        <v>352</v>
      </c>
      <c r="B99" s="37" t="e">
        <f>VLOOKUP(A99,'Intermediate Calculation'!A:B,2,FALSE)</f>
        <v>#N/A</v>
      </c>
      <c r="C99" s="37" t="s">
        <v>352</v>
      </c>
      <c r="D99" s="38" t="s">
        <v>267</v>
      </c>
      <c r="E99" s="38" t="s">
        <v>267</v>
      </c>
      <c r="F99" s="38" t="s">
        <v>267</v>
      </c>
      <c r="G99" s="38" t="s">
        <v>267</v>
      </c>
      <c r="H99" s="38" t="s">
        <v>267</v>
      </c>
      <c r="I99" s="38" t="s">
        <v>267</v>
      </c>
      <c r="J99" s="38" t="s">
        <v>267</v>
      </c>
      <c r="K99" s="38" t="s">
        <v>267</v>
      </c>
    </row>
    <row r="100" spans="1:11" x14ac:dyDescent="0.35">
      <c r="A100" s="37" t="s">
        <v>353</v>
      </c>
      <c r="B100" s="37" t="e">
        <f>VLOOKUP(A100,'Intermediate Calculation'!A:B,2,FALSE)</f>
        <v>#N/A</v>
      </c>
      <c r="C100" s="37" t="s">
        <v>235</v>
      </c>
      <c r="D100" s="38" t="s">
        <v>267</v>
      </c>
      <c r="E100" s="38" t="s">
        <v>267</v>
      </c>
      <c r="F100" s="38" t="s">
        <v>267</v>
      </c>
      <c r="G100" s="38" t="s">
        <v>267</v>
      </c>
      <c r="H100" s="38" t="s">
        <v>267</v>
      </c>
      <c r="I100" s="38" t="s">
        <v>267</v>
      </c>
      <c r="J100" s="38" t="s">
        <v>267</v>
      </c>
      <c r="K100" s="38" t="s">
        <v>267</v>
      </c>
    </row>
    <row r="101" spans="1:11" x14ac:dyDescent="0.35">
      <c r="A101" s="37" t="s">
        <v>354</v>
      </c>
      <c r="B101" s="37" t="e">
        <f>VLOOKUP(A101,'Intermediate Calculation'!A:B,2,FALSE)</f>
        <v>#N/A</v>
      </c>
      <c r="C101" s="37" t="s">
        <v>258</v>
      </c>
      <c r="D101" s="38" t="s">
        <v>267</v>
      </c>
      <c r="E101" s="38" t="s">
        <v>267</v>
      </c>
      <c r="F101" s="38" t="s">
        <v>267</v>
      </c>
      <c r="G101" s="38" t="s">
        <v>267</v>
      </c>
      <c r="H101" s="38" t="s">
        <v>267</v>
      </c>
      <c r="I101" s="38" t="s">
        <v>267</v>
      </c>
      <c r="J101" s="38" t="s">
        <v>267</v>
      </c>
      <c r="K101" s="38" t="s">
        <v>267</v>
      </c>
    </row>
    <row r="102" spans="1:11" x14ac:dyDescent="0.35">
      <c r="A102" s="37" t="s">
        <v>355</v>
      </c>
      <c r="B102" s="37" t="e">
        <f>VLOOKUP(A102,'Intermediate Calculation'!A:B,2,FALSE)</f>
        <v>#N/A</v>
      </c>
      <c r="C102" s="37" t="s">
        <v>356</v>
      </c>
      <c r="D102" s="38" t="s">
        <v>267</v>
      </c>
      <c r="E102" s="38" t="s">
        <v>267</v>
      </c>
      <c r="F102" s="38" t="s">
        <v>267</v>
      </c>
      <c r="G102" s="38" t="s">
        <v>267</v>
      </c>
      <c r="H102" s="38" t="s">
        <v>267</v>
      </c>
      <c r="I102" s="38" t="s">
        <v>267</v>
      </c>
      <c r="J102" s="38" t="s">
        <v>267</v>
      </c>
      <c r="K102" s="38" t="s">
        <v>267</v>
      </c>
    </row>
    <row r="103" spans="1:11" x14ac:dyDescent="0.35">
      <c r="A103" s="37" t="s">
        <v>53</v>
      </c>
      <c r="B103" s="37" t="str">
        <f>VLOOKUP(A103,'Intermediate Calculation'!A:B,2,FALSE)</f>
        <v>Germany</v>
      </c>
      <c r="C103" s="37" t="s">
        <v>196</v>
      </c>
      <c r="D103" s="38">
        <f>ROUND(SUMIF('Intermediate Calculation'!A:A,'Input for Model'!A103,'Intermediate Calculation'!F:F),0)</f>
        <v>1</v>
      </c>
      <c r="E103" s="13">
        <f>SUMIF('Intermediate Calculation'!A:A,'Input for Model'!A103,'Intermediate Calculation'!G:G)</f>
        <v>185993930.07389119</v>
      </c>
      <c r="F103" s="13">
        <f>SUMIF('Intermediate Calculation'!A:A,'Input for Model'!A103,'Intermediate Calculation'!H:H)</f>
        <v>93226531.563010901</v>
      </c>
      <c r="G103" s="39">
        <f t="shared" si="3"/>
        <v>0.50123426891390543</v>
      </c>
      <c r="H103" s="13">
        <f>SUMIF('Intermediate Calculation'!A:A,'Input for Model'!A103,'Intermediate Calculation'!I:I)</f>
        <v>87432434.678613722</v>
      </c>
      <c r="I103" s="39">
        <f t="shared" si="4"/>
        <v>0.47008219377846788</v>
      </c>
      <c r="J103" s="13">
        <f>SUMIF('Intermediate Calculation'!A:A,'Input for Model'!A103,'Intermediate Calculation'!J:J)</f>
        <v>5334963.8322665533</v>
      </c>
      <c r="K103" s="15">
        <f t="shared" si="5"/>
        <v>2.868353730762661E-2</v>
      </c>
    </row>
    <row r="104" spans="1:11" x14ac:dyDescent="0.35">
      <c r="A104" s="37" t="s">
        <v>357</v>
      </c>
      <c r="B104" s="37" t="e">
        <f>VLOOKUP(A104,'Intermediate Calculation'!A:B,2,FALSE)</f>
        <v>#N/A</v>
      </c>
      <c r="C104" s="37" t="s">
        <v>244</v>
      </c>
      <c r="D104" s="38" t="s">
        <v>267</v>
      </c>
      <c r="E104" s="38" t="s">
        <v>267</v>
      </c>
      <c r="F104" s="38" t="s">
        <v>267</v>
      </c>
      <c r="G104" s="38" t="s">
        <v>267</v>
      </c>
      <c r="H104" s="38" t="s">
        <v>267</v>
      </c>
      <c r="I104" s="38" t="s">
        <v>267</v>
      </c>
      <c r="J104" s="38" t="s">
        <v>267</v>
      </c>
      <c r="K104" s="38" t="s">
        <v>267</v>
      </c>
    </row>
    <row r="105" spans="1:11" x14ac:dyDescent="0.35">
      <c r="A105" s="37" t="s">
        <v>358</v>
      </c>
      <c r="B105" s="37" t="e">
        <f>VLOOKUP(A105,'Intermediate Calculation'!A:B,2,FALSE)</f>
        <v>#N/A</v>
      </c>
      <c r="C105" s="37" t="s">
        <v>359</v>
      </c>
      <c r="D105" s="38" t="s">
        <v>267</v>
      </c>
      <c r="E105" s="38" t="s">
        <v>267</v>
      </c>
      <c r="F105" s="38" t="s">
        <v>267</v>
      </c>
      <c r="G105" s="38" t="s">
        <v>267</v>
      </c>
      <c r="H105" s="38" t="s">
        <v>267</v>
      </c>
      <c r="I105" s="38" t="s">
        <v>267</v>
      </c>
      <c r="J105" s="38" t="s">
        <v>267</v>
      </c>
      <c r="K105" s="38" t="s">
        <v>267</v>
      </c>
    </row>
    <row r="106" spans="1:11" x14ac:dyDescent="0.35">
      <c r="A106" s="37" t="s">
        <v>360</v>
      </c>
      <c r="B106" s="37" t="e">
        <f>VLOOKUP(A106,'Intermediate Calculation'!A:B,2,FALSE)</f>
        <v>#N/A</v>
      </c>
      <c r="C106" s="37" t="s">
        <v>235</v>
      </c>
      <c r="D106" s="38" t="s">
        <v>267</v>
      </c>
      <c r="E106" s="38" t="s">
        <v>267</v>
      </c>
      <c r="F106" s="38" t="s">
        <v>267</v>
      </c>
      <c r="G106" s="38" t="s">
        <v>267</v>
      </c>
      <c r="H106" s="38" t="s">
        <v>267</v>
      </c>
      <c r="I106" s="38" t="s">
        <v>267</v>
      </c>
      <c r="J106" s="38" t="s">
        <v>267</v>
      </c>
      <c r="K106" s="38" t="s">
        <v>267</v>
      </c>
    </row>
    <row r="107" spans="1:11" x14ac:dyDescent="0.35">
      <c r="A107" s="37" t="s">
        <v>361</v>
      </c>
      <c r="B107" s="37" t="e">
        <f>VLOOKUP(A107,'Intermediate Calculation'!A:B,2,FALSE)</f>
        <v>#N/A</v>
      </c>
      <c r="C107" s="37" t="s">
        <v>235</v>
      </c>
      <c r="D107" s="38" t="s">
        <v>267</v>
      </c>
      <c r="E107" s="38" t="s">
        <v>267</v>
      </c>
      <c r="F107" s="38" t="s">
        <v>267</v>
      </c>
      <c r="G107" s="38" t="s">
        <v>267</v>
      </c>
      <c r="H107" s="38" t="s">
        <v>267</v>
      </c>
      <c r="I107" s="38" t="s">
        <v>267</v>
      </c>
      <c r="J107" s="38" t="s">
        <v>267</v>
      </c>
      <c r="K107" s="38" t="s">
        <v>267</v>
      </c>
    </row>
    <row r="108" spans="1:11" x14ac:dyDescent="0.35">
      <c r="A108" s="37" t="s">
        <v>362</v>
      </c>
      <c r="B108" s="37" t="e">
        <f>VLOOKUP(A108,'Intermediate Calculation'!A:B,2,FALSE)</f>
        <v>#N/A</v>
      </c>
      <c r="C108" s="37" t="s">
        <v>329</v>
      </c>
      <c r="D108" s="38" t="s">
        <v>267</v>
      </c>
      <c r="E108" s="38" t="s">
        <v>267</v>
      </c>
      <c r="F108" s="38" t="s">
        <v>267</v>
      </c>
      <c r="G108" s="38" t="s">
        <v>267</v>
      </c>
      <c r="H108" s="38" t="s">
        <v>267</v>
      </c>
      <c r="I108" s="38" t="s">
        <v>267</v>
      </c>
      <c r="J108" s="38" t="s">
        <v>267</v>
      </c>
      <c r="K108" s="38" t="s">
        <v>267</v>
      </c>
    </row>
    <row r="109" spans="1:11" x14ac:dyDescent="0.35">
      <c r="A109" s="37" t="s">
        <v>363</v>
      </c>
      <c r="B109" s="37" t="e">
        <f>VLOOKUP(A109,'Intermediate Calculation'!A:B,2,FALSE)</f>
        <v>#N/A</v>
      </c>
      <c r="C109" s="37" t="s">
        <v>363</v>
      </c>
      <c r="D109" s="38" t="s">
        <v>267</v>
      </c>
      <c r="E109" s="38" t="s">
        <v>267</v>
      </c>
      <c r="F109" s="38" t="s">
        <v>267</v>
      </c>
      <c r="G109" s="38" t="s">
        <v>267</v>
      </c>
      <c r="H109" s="38" t="s">
        <v>267</v>
      </c>
      <c r="I109" s="38" t="s">
        <v>267</v>
      </c>
      <c r="J109" s="38" t="s">
        <v>267</v>
      </c>
      <c r="K109" s="38" t="s">
        <v>267</v>
      </c>
    </row>
    <row r="110" spans="1:11" x14ac:dyDescent="0.35">
      <c r="A110" s="37" t="s">
        <v>59</v>
      </c>
      <c r="B110" s="37" t="str">
        <f>VLOOKUP(A110,'Intermediate Calculation'!A:B,2,FALSE)</f>
        <v>Germany</v>
      </c>
      <c r="C110" s="37" t="s">
        <v>196</v>
      </c>
      <c r="D110" s="38">
        <f>ROUND(SUMIF('Intermediate Calculation'!A:A,'Input for Model'!A110,'Intermediate Calculation'!F:F),0)</f>
        <v>111</v>
      </c>
      <c r="E110" s="13">
        <f>SUMIF('Intermediate Calculation'!A:A,'Input for Model'!A110,'Intermediate Calculation'!G:G)</f>
        <v>22671774474.517998</v>
      </c>
      <c r="F110" s="13">
        <f>SUMIF('Intermediate Calculation'!A:A,'Input for Model'!A110,'Intermediate Calculation'!H:H)</f>
        <v>4882705991.8826389</v>
      </c>
      <c r="G110" s="39">
        <f t="shared" si="3"/>
        <v>0.2153649683385202</v>
      </c>
      <c r="H110" s="13">
        <f>SUMIF('Intermediate Calculation'!A:A,'Input for Model'!A110,'Intermediate Calculation'!I:I)</f>
        <v>16551261793.665428</v>
      </c>
      <c r="I110" s="39">
        <f t="shared" si="4"/>
        <v>0.73003821612058917</v>
      </c>
      <c r="J110" s="13">
        <f>SUMIF('Intermediate Calculation'!A:A,'Input for Model'!A110,'Intermediate Calculation'!J:J)</f>
        <v>1237806688.969934</v>
      </c>
      <c r="K110" s="15">
        <f t="shared" si="5"/>
        <v>5.4596815540890728E-2</v>
      </c>
    </row>
    <row r="111" spans="1:11" x14ac:dyDescent="0.35">
      <c r="A111" s="37" t="s">
        <v>364</v>
      </c>
      <c r="B111" s="37" t="e">
        <f>VLOOKUP(A111,'Intermediate Calculation'!A:B,2,FALSE)</f>
        <v>#N/A</v>
      </c>
      <c r="C111" s="37" t="s">
        <v>279</v>
      </c>
      <c r="D111" s="38" t="s">
        <v>267</v>
      </c>
      <c r="E111" s="38" t="s">
        <v>267</v>
      </c>
      <c r="F111" s="38" t="s">
        <v>267</v>
      </c>
      <c r="G111" s="38" t="s">
        <v>267</v>
      </c>
      <c r="H111" s="38" t="s">
        <v>267</v>
      </c>
      <c r="I111" s="38" t="s">
        <v>267</v>
      </c>
      <c r="J111" s="38" t="s">
        <v>267</v>
      </c>
      <c r="K111" s="38" t="s">
        <v>267</v>
      </c>
    </row>
  </sheetData>
  <conditionalFormatting sqref="G2 G4 G6:G7 G9 G11:G16 G18:G19 G22:G25 G29 G31 G35:G36 G38:G44 G47:G49 G52 G58 G60 G63 G69 G72:G73 G83 G103 G110">
    <cfRule type="colorScale" priority="3">
      <colorScale>
        <cfvo type="min"/>
        <cfvo type="max"/>
        <color rgb="FFFCFCFF"/>
        <color rgb="FF63BE7B"/>
      </colorScale>
    </cfRule>
  </conditionalFormatting>
  <conditionalFormatting sqref="I2 I4 I6:I7 I9 I11:I16 I18:I19 I22:I25 I29 I31 I35:I36 I38:I44 I47:I49 I52 I58 I60 I63 I69 I72:I73 I83 I103 I110">
    <cfRule type="colorScale" priority="2">
      <colorScale>
        <cfvo type="min"/>
        <cfvo type="max"/>
        <color rgb="FFFCFCFF"/>
        <color rgb="FF63BE7B"/>
      </colorScale>
    </cfRule>
  </conditionalFormatting>
  <conditionalFormatting sqref="K2 K4 K6:K7 K9 K11:K16 K18:K19 K22:K25 K29 K31 K35:K36 K38:K44 K47:K49 K52 K58 K60 K63 K69 K72:K73 K83 K103 K110">
    <cfRule type="colorScale" priority="1">
      <colorScale>
        <cfvo type="min"/>
        <cfvo type="max"/>
        <color rgb="FFFCFCFF"/>
        <color rgb="FFF8696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Stock exchange</vt:lpstr>
      <vt:lpstr>Stock</vt:lpstr>
      <vt:lpstr>Intermediate Calculation</vt:lpstr>
      <vt:lpstr>Input for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2019-03-18T17:16:32Z</dcterms:modified>
</cp:coreProperties>
</file>